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4\FINANCIJSKI PLAN - PRORAČUN 2024-2026\ZA UV\"/>
    </mc:Choice>
  </mc:AlternateContent>
  <xr:revisionPtr revIDLastSave="0" documentId="13_ncr:1_{F109CE03-38EA-481A-9CFF-05C4565EC431}" xr6:coauthVersionLast="47" xr6:coauthVersionMax="47" xr10:uidLastSave="{00000000-0000-0000-0000-000000000000}"/>
  <bookViews>
    <workbookView xWindow="-120" yWindow="-120" windowWidth="29040" windowHeight="17640" firstSheet="2" activeTab="8" xr2:uid="{00000000-000D-0000-FFFF-FFFF00000000}"/>
  </bookViews>
  <sheets>
    <sheet name="SAŽETAK" sheetId="8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POSEBNI DIO" sheetId="7" r:id="rId6"/>
    <sheet name="Članak 8." sheetId="10" r:id="rId7"/>
    <sheet name="Članak 9." sheetId="11" r:id="rId8"/>
    <sheet name="ZAVRŠNE ODREDBE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H12" i="3"/>
  <c r="G16" i="3"/>
  <c r="G12" i="3"/>
  <c r="F16" i="3"/>
  <c r="F12" i="3"/>
  <c r="J16" i="8"/>
  <c r="J17" i="8"/>
  <c r="H16" i="8"/>
  <c r="I16" i="8"/>
  <c r="I17" i="8"/>
  <c r="H17" i="8"/>
  <c r="I55" i="7"/>
  <c r="H55" i="7"/>
  <c r="G55" i="7"/>
  <c r="H30" i="3"/>
  <c r="H26" i="3"/>
  <c r="G30" i="3"/>
  <c r="G26" i="3"/>
  <c r="F30" i="3"/>
  <c r="F26" i="3"/>
  <c r="G58" i="7" l="1"/>
  <c r="G60" i="7"/>
  <c r="G13" i="7"/>
  <c r="H12" i="7" l="1"/>
  <c r="F30" i="12"/>
  <c r="F12" i="12"/>
  <c r="G25" i="3"/>
  <c r="I13" i="8"/>
  <c r="G41" i="8"/>
  <c r="J39" i="8"/>
  <c r="G40" i="8"/>
  <c r="G39" i="8"/>
  <c r="G34" i="8"/>
  <c r="F40" i="8"/>
  <c r="F38" i="6" l="1"/>
  <c r="F46" i="6"/>
  <c r="G40" i="6"/>
  <c r="F40" i="6"/>
  <c r="G41" i="6"/>
  <c r="F41" i="6"/>
  <c r="I71" i="7"/>
  <c r="I70" i="7"/>
  <c r="H71" i="7"/>
  <c r="H70" i="7" s="1"/>
  <c r="G40" i="12" l="1"/>
  <c r="F40" i="12"/>
  <c r="E40" i="12"/>
  <c r="G38" i="12"/>
  <c r="F38" i="12"/>
  <c r="E38" i="12"/>
  <c r="G35" i="12"/>
  <c r="F35" i="12"/>
  <c r="F28" i="12" s="1"/>
  <c r="E35" i="12"/>
  <c r="G33" i="12"/>
  <c r="F33" i="12"/>
  <c r="E33" i="12"/>
  <c r="G31" i="12"/>
  <c r="F31" i="12"/>
  <c r="E31" i="12"/>
  <c r="G29" i="12"/>
  <c r="F29" i="12"/>
  <c r="E29" i="12"/>
  <c r="G28" i="12"/>
  <c r="E28" i="12"/>
  <c r="F25" i="3"/>
  <c r="H11" i="3" l="1"/>
  <c r="H14" i="3"/>
  <c r="H15" i="3"/>
  <c r="G14" i="3"/>
  <c r="G15" i="3"/>
  <c r="F15" i="3"/>
  <c r="F14" i="3"/>
  <c r="G59" i="7" l="1"/>
  <c r="H60" i="7"/>
  <c r="H59" i="7" s="1"/>
  <c r="I60" i="7"/>
  <c r="I59" i="7" s="1"/>
  <c r="F60" i="7"/>
  <c r="F59" i="7" s="1"/>
  <c r="F50" i="7"/>
  <c r="D33" i="12"/>
  <c r="D30" i="12"/>
  <c r="E24" i="3"/>
  <c r="E11" i="3"/>
  <c r="F11" i="3"/>
  <c r="G11" i="3"/>
  <c r="E12" i="7"/>
  <c r="F40" i="7"/>
  <c r="F39" i="7" s="1"/>
  <c r="G40" i="7"/>
  <c r="G39" i="7" s="1"/>
  <c r="H40" i="7"/>
  <c r="H39" i="7" s="1"/>
  <c r="I40" i="7"/>
  <c r="I39" i="7" s="1"/>
  <c r="E40" i="7"/>
  <c r="F25" i="7"/>
  <c r="F24" i="7" s="1"/>
  <c r="G25" i="7"/>
  <c r="G24" i="7" s="1"/>
  <c r="H25" i="7"/>
  <c r="H24" i="7" s="1"/>
  <c r="I25" i="7"/>
  <c r="I24" i="7" s="1"/>
  <c r="E24" i="7"/>
  <c r="E25" i="7"/>
  <c r="F15" i="7"/>
  <c r="F14" i="7" s="1"/>
  <c r="G15" i="7"/>
  <c r="G14" i="7" s="1"/>
  <c r="H15" i="7"/>
  <c r="H14" i="7" s="1"/>
  <c r="I15" i="7"/>
  <c r="I14" i="7" s="1"/>
  <c r="E15" i="7"/>
  <c r="E14" i="7" s="1"/>
  <c r="E71" i="7"/>
  <c r="E70" i="7"/>
  <c r="I22" i="7"/>
  <c r="I21" i="7" s="1"/>
  <c r="H22" i="7"/>
  <c r="H21" i="7" s="1"/>
  <c r="G22" i="7"/>
  <c r="G21" i="7" s="1"/>
  <c r="C35" i="12"/>
  <c r="C17" i="12"/>
  <c r="C30" i="12" l="1"/>
  <c r="C29" i="12" s="1"/>
  <c r="C11" i="12"/>
  <c r="D31" i="12"/>
  <c r="C40" i="12"/>
  <c r="C38" i="12"/>
  <c r="C33" i="12"/>
  <c r="C31" i="12"/>
  <c r="G20" i="12"/>
  <c r="D13" i="12"/>
  <c r="E13" i="12"/>
  <c r="F13" i="12"/>
  <c r="G13" i="12"/>
  <c r="D11" i="12"/>
  <c r="E11" i="12"/>
  <c r="F11" i="12"/>
  <c r="G11" i="12"/>
  <c r="C13" i="12"/>
  <c r="C15" i="12"/>
  <c r="C20" i="12"/>
  <c r="C22" i="12"/>
  <c r="F20" i="12"/>
  <c r="E20" i="12"/>
  <c r="D20" i="12"/>
  <c r="D28" i="3"/>
  <c r="D24" i="3"/>
  <c r="D17" i="3"/>
  <c r="D12" i="3"/>
  <c r="D18" i="3"/>
  <c r="D16" i="3"/>
  <c r="D15" i="3"/>
  <c r="D14" i="3"/>
  <c r="D11" i="3" s="1"/>
  <c r="D13" i="3"/>
  <c r="F17" i="8"/>
  <c r="F16" i="8"/>
  <c r="F14" i="8"/>
  <c r="F13" i="8"/>
  <c r="F12" i="8" s="1"/>
  <c r="F39" i="8" s="1"/>
  <c r="D40" i="12"/>
  <c r="D38" i="12"/>
  <c r="D35" i="12"/>
  <c r="D29" i="12"/>
  <c r="G12" i="8"/>
  <c r="H12" i="8"/>
  <c r="H39" i="8" s="1"/>
  <c r="I12" i="8"/>
  <c r="I39" i="8" s="1"/>
  <c r="J12" i="8"/>
  <c r="H15" i="8"/>
  <c r="I15" i="8"/>
  <c r="J15" i="8"/>
  <c r="F26" i="8"/>
  <c r="G26" i="8"/>
  <c r="H26" i="8"/>
  <c r="I26" i="8"/>
  <c r="J26" i="8"/>
  <c r="F12" i="5" l="1"/>
  <c r="J40" i="8"/>
  <c r="J41" i="8" s="1"/>
  <c r="E12" i="5"/>
  <c r="I40" i="8"/>
  <c r="I41" i="8" s="1"/>
  <c r="D12" i="5"/>
  <c r="H40" i="8"/>
  <c r="H41" i="8" s="1"/>
  <c r="C28" i="12"/>
  <c r="C10" i="12"/>
  <c r="D28" i="12"/>
  <c r="D23" i="3"/>
  <c r="G15" i="8"/>
  <c r="G18" i="8" s="1"/>
  <c r="F15" i="8"/>
  <c r="F41" i="8" s="1"/>
  <c r="J18" i="8"/>
  <c r="I18" i="8"/>
  <c r="H18" i="8"/>
  <c r="G39" i="6"/>
  <c r="F18" i="8" l="1"/>
  <c r="B12" i="5"/>
  <c r="E45" i="7"/>
  <c r="F38" i="7"/>
  <c r="F67" i="7"/>
  <c r="F66" i="7" s="1"/>
  <c r="F58" i="7" s="1"/>
  <c r="F56" i="7"/>
  <c r="F54" i="7"/>
  <c r="F45" i="7"/>
  <c r="F44" i="7" s="1"/>
  <c r="F43" i="7" s="1"/>
  <c r="F35" i="7"/>
  <c r="F31" i="7"/>
  <c r="F30" i="7" s="1"/>
  <c r="F28" i="7"/>
  <c r="F27" i="7" s="1"/>
  <c r="F11" i="7"/>
  <c r="F10" i="7" s="1"/>
  <c r="E35" i="7"/>
  <c r="E34" i="7" s="1"/>
  <c r="E33" i="7" s="1"/>
  <c r="E11" i="7"/>
  <c r="E10" i="7" s="1"/>
  <c r="E18" i="7"/>
  <c r="E28" i="7"/>
  <c r="E27" i="7" s="1"/>
  <c r="E39" i="7"/>
  <c r="E38" i="7" s="1"/>
  <c r="E47" i="7"/>
  <c r="E51" i="7"/>
  <c r="E50" i="7" s="1"/>
  <c r="E56" i="7"/>
  <c r="E64" i="7"/>
  <c r="E63" i="7" s="1"/>
  <c r="E67" i="7"/>
  <c r="E66" i="7" s="1"/>
  <c r="E74" i="7"/>
  <c r="E73" i="7" s="1"/>
  <c r="E77" i="7"/>
  <c r="E76" i="7" s="1"/>
  <c r="F34" i="7" l="1"/>
  <c r="F33" i="7" s="1"/>
  <c r="E44" i="7"/>
  <c r="E43" i="7" s="1"/>
  <c r="F53" i="7"/>
  <c r="H39" i="6"/>
  <c r="F39" i="6"/>
  <c r="G38" i="6" s="1"/>
  <c r="J46" i="6"/>
  <c r="I46" i="6"/>
  <c r="F11" i="5" l="1"/>
  <c r="F10" i="5" s="1"/>
  <c r="F9" i="5" s="1"/>
  <c r="E11" i="5"/>
  <c r="E10" i="5" s="1"/>
  <c r="E9" i="5" s="1"/>
  <c r="H67" i="7" l="1"/>
  <c r="H66" i="7" s="1"/>
  <c r="H58" i="7" s="1"/>
  <c r="I67" i="7"/>
  <c r="I66" i="7" s="1"/>
  <c r="I58" i="7" s="1"/>
  <c r="H54" i="7"/>
  <c r="I54" i="7"/>
  <c r="H56" i="7"/>
  <c r="I56" i="7"/>
  <c r="H51" i="7"/>
  <c r="H50" i="7" s="1"/>
  <c r="I51" i="7"/>
  <c r="I50" i="7" s="1"/>
  <c r="H45" i="7"/>
  <c r="H44" i="7" s="1"/>
  <c r="H43" i="7" s="1"/>
  <c r="I45" i="7"/>
  <c r="I44" i="7" s="1"/>
  <c r="I43" i="7" s="1"/>
  <c r="I38" i="7"/>
  <c r="H38" i="7"/>
  <c r="H35" i="7"/>
  <c r="I35" i="7"/>
  <c r="H31" i="7"/>
  <c r="H30" i="7" s="1"/>
  <c r="I31" i="7"/>
  <c r="I30" i="7" s="1"/>
  <c r="H28" i="7"/>
  <c r="H27" i="7" s="1"/>
  <c r="I28" i="7"/>
  <c r="I27" i="7" s="1"/>
  <c r="H18" i="7"/>
  <c r="I18" i="7"/>
  <c r="H11" i="7"/>
  <c r="H10" i="7" s="1"/>
  <c r="I11" i="7"/>
  <c r="I10" i="7" s="1"/>
  <c r="I34" i="7" l="1"/>
  <c r="I33" i="7" s="1"/>
  <c r="G17" i="12"/>
  <c r="I17" i="7"/>
  <c r="I9" i="7" s="1"/>
  <c r="G15" i="12"/>
  <c r="H17" i="7"/>
  <c r="F22" i="12" s="1"/>
  <c r="F15" i="12"/>
  <c r="H34" i="7"/>
  <c r="H33" i="7" s="1"/>
  <c r="F17" i="12"/>
  <c r="I53" i="7"/>
  <c r="I49" i="7" s="1"/>
  <c r="H53" i="7"/>
  <c r="H49" i="7" s="1"/>
  <c r="G22" i="12"/>
  <c r="G10" i="3"/>
  <c r="I8" i="7" l="1"/>
  <c r="H9" i="7"/>
  <c r="H8" i="7" s="1"/>
  <c r="F10" i="12"/>
  <c r="G10" i="12"/>
  <c r="H24" i="3"/>
  <c r="E58" i="7" l="1"/>
  <c r="E54" i="7"/>
  <c r="E53" i="7" s="1"/>
  <c r="E49" i="7" s="1"/>
  <c r="E17" i="7"/>
  <c r="E9" i="7" s="1"/>
  <c r="E8" i="7" l="1"/>
  <c r="G67" i="7" l="1"/>
  <c r="G66" i="7" s="1"/>
  <c r="G54" i="7"/>
  <c r="G56" i="7"/>
  <c r="G51" i="7"/>
  <c r="G50" i="7" s="1"/>
  <c r="G45" i="7"/>
  <c r="G44" i="7" s="1"/>
  <c r="G43" i="7" s="1"/>
  <c r="G38" i="7"/>
  <c r="G35" i="7"/>
  <c r="G31" i="7"/>
  <c r="G30" i="7" s="1"/>
  <c r="G28" i="7"/>
  <c r="G27" i="7" s="1"/>
  <c r="G18" i="7"/>
  <c r="F18" i="7"/>
  <c r="F49" i="7"/>
  <c r="H17" i="3"/>
  <c r="H10" i="3" s="1"/>
  <c r="F17" i="3"/>
  <c r="F10" i="3" s="1"/>
  <c r="H28" i="3"/>
  <c r="H23" i="3" s="1"/>
  <c r="G28" i="3"/>
  <c r="G34" i="7" l="1"/>
  <c r="G33" i="7" s="1"/>
  <c r="E17" i="12"/>
  <c r="F17" i="7"/>
  <c r="F9" i="7" s="1"/>
  <c r="F8" i="7" s="1"/>
  <c r="D15" i="12"/>
  <c r="G17" i="7"/>
  <c r="E15" i="12"/>
  <c r="D10" i="3"/>
  <c r="G53" i="7"/>
  <c r="G49" i="7" s="1"/>
  <c r="G11" i="7"/>
  <c r="G10" i="7" s="1"/>
  <c r="F28" i="3"/>
  <c r="G9" i="7" l="1"/>
  <c r="G8" i="7" s="1"/>
  <c r="D22" i="12"/>
  <c r="D10" i="12" s="1"/>
  <c r="E22" i="12"/>
  <c r="E10" i="12" s="1"/>
  <c r="E10" i="3"/>
  <c r="G24" i="3"/>
  <c r="G23" i="3" s="1"/>
  <c r="F24" i="3"/>
  <c r="F23" i="3" s="1"/>
  <c r="E28" i="3"/>
  <c r="E23" i="3" s="1"/>
  <c r="C12" i="5" l="1"/>
  <c r="B11" i="5" l="1"/>
  <c r="B10" i="5" s="1"/>
  <c r="B9" i="5" s="1"/>
  <c r="D11" i="5"/>
  <c r="D10" i="5" s="1"/>
  <c r="D9" i="5" s="1"/>
  <c r="C11" i="5"/>
  <c r="C10" i="5" s="1"/>
  <c r="C9" i="5" s="1"/>
</calcChain>
</file>

<file path=xl/sharedStrings.xml><?xml version="1.0" encoding="utf-8"?>
<sst xmlns="http://schemas.openxmlformats.org/spreadsheetml/2006/main" count="521" uniqueCount="301">
  <si>
    <t>PRIHODI UKUPNO</t>
  </si>
  <si>
    <t>PRIHODI POSLOVANJA</t>
  </si>
  <si>
    <t>RASHODI UKUPNO</t>
  </si>
  <si>
    <t>RAZLIKA - VIŠAK / MANJAK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</si>
  <si>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</si>
  <si>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</si>
  <si>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</si>
  <si>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</si>
  <si>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</si>
  <si>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</si>
  <si>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</si>
  <si>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</si>
  <si>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</si>
  <si>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</si>
  <si>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</si>
  <si>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</si>
  <si>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</si>
  <si>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</si>
  <si>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</si>
  <si>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</si>
  <si>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</si>
  <si>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</si>
  <si>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</si>
  <si>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</si>
  <si>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</si>
  <si>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</si>
  <si>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</si>
  <si>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</si>
  <si>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</si>
  <si>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</si>
  <si>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</si>
  <si>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</si>
  <si>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</si>
  <si>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</si>
  <si>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</si>
  <si>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4.7.</t>
  </si>
  <si>
    <t>Prihodi od imovine</t>
  </si>
  <si>
    <t>2.7.</t>
  </si>
  <si>
    <t>Prihodi od upravnih i administrativnih pristojbi, pristojbi po posebnim propisima i naknada</t>
  </si>
  <si>
    <t>3.4.</t>
  </si>
  <si>
    <t>6.4.</t>
  </si>
  <si>
    <t>Prihodi od prodaje proizvoda i robe te pruženih usluga, prihodi od donacija te povrati po protestiranim jamstvima</t>
  </si>
  <si>
    <t>5.6.</t>
  </si>
  <si>
    <t>1.1.</t>
  </si>
  <si>
    <t>Financijski rashodi</t>
  </si>
  <si>
    <t>PROGRAM 4090</t>
  </si>
  <si>
    <t>DRUŠTVENA BRIGA O DJECI PREDŠKOLSKE DOBI</t>
  </si>
  <si>
    <t>Aktivnost A409001</t>
  </si>
  <si>
    <t>Redovna djelatnost dječjeg vrtića</t>
  </si>
  <si>
    <t>Izvor financiranja 1.1.</t>
  </si>
  <si>
    <t>GRAD SAMOBOR - OPĆI PRIHODI I PRIMICI</t>
  </si>
  <si>
    <t>Izvor financiranja 2.7.</t>
  </si>
  <si>
    <t>D.V. IZVOR-VLASTITI PRIHODI</t>
  </si>
  <si>
    <t>Izvor financiranja 3.4.</t>
  </si>
  <si>
    <t>D.V. IZVOR-POSEBNE NAMJENE</t>
  </si>
  <si>
    <t>Izvor financiranja 5.6.</t>
  </si>
  <si>
    <t>D.V. IZVOR-PRIHODI OD DONACIJA</t>
  </si>
  <si>
    <t>Izvor financiranja 6.4.</t>
  </si>
  <si>
    <t>D.V. IZVOR-PRIHODI  OD NEFINANCIJSKE IMOVINE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</si>
  <si>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</si>
  <si>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</si>
  <si>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</si>
  <si>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</si>
  <si>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</si>
  <si>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</si>
  <si>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</si>
  <si>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Aktivnost A409008</t>
  </si>
  <si>
    <t>Programi javnih potreba-predškola I TUR</t>
  </si>
  <si>
    <t>Izvor financiranja 4.7.</t>
  </si>
  <si>
    <t>D.V. IZVOR-PRIHODI OD POMOĆI</t>
  </si>
  <si>
    <t>Kapitalni projekt K409001</t>
  </si>
  <si>
    <t>Nabava nefinancijske imovine</t>
  </si>
  <si>
    <t>D.V.IZVOR -POSEBNE NAMJENE</t>
  </si>
  <si>
    <t>D.V.IZVOR -PRIHODI OD DONACIJA</t>
  </si>
  <si>
    <t>D.V.IZVOR -PRIHODI OD NEFINACIJSKE IMOVINE</t>
  </si>
  <si>
    <t>09 – Obrazovanje</t>
  </si>
  <si>
    <t>091 Predškolsko i osnovno obrazovanje</t>
  </si>
  <si>
    <t>0911 Predškolsko obrazovovanje</t>
  </si>
  <si>
    <t>Članak 1.</t>
  </si>
  <si>
    <t>Članak 2.</t>
  </si>
  <si>
    <t>Članak 3.</t>
  </si>
  <si>
    <t>Članak 4.</t>
  </si>
  <si>
    <t>Članak 5.</t>
  </si>
  <si>
    <t>PREDSJEDNICA UPRAVNOG VIJEĆA</t>
  </si>
  <si>
    <t>Tihana Matijaščić</t>
  </si>
  <si>
    <t>Članak 6.</t>
  </si>
  <si>
    <t xml:space="preserve">Brojčana oznaka i naziv				
				</t>
  </si>
  <si>
    <t>D.V.IZVOR-VLASTITI PRIHODI</t>
  </si>
  <si>
    <t>D.V.IZVOR-POSEBNE NAMJENE</t>
  </si>
  <si>
    <t>D.V.IZVOR-PRIHODI OD POMOĆI</t>
  </si>
  <si>
    <t>D.V.IZVOR-PRIHODI OD DONACIJA</t>
  </si>
  <si>
    <t>D.V.IZVOR-PRIHODI OD NEFINANCIJSKE IMOVINE</t>
  </si>
  <si>
    <t>GRAD SAMOBOR-OPĆI PRIHODI I PRIMICI</t>
  </si>
  <si>
    <t>BROJČANA OZNAKA I NAZIV</t>
  </si>
  <si>
    <t>Članak 9.</t>
  </si>
  <si>
    <t>Članak 7.</t>
  </si>
  <si>
    <t xml:space="preserve"> </t>
  </si>
  <si>
    <t>3.4. PRIHODI  ZA POSEBNE NAMJENE</t>
  </si>
  <si>
    <t>2.7. VLASTITI PRIHODI</t>
  </si>
  <si>
    <t>5.6.PRIHODI OD DONACIJA</t>
  </si>
  <si>
    <t>67-Prihodima iz nadležnog proračuna i od HZZO-a temeljem ugovornih obveze predviđeno je finaciranje iz izvora:</t>
  </si>
  <si>
    <t>Detaljnije razrađeno u rashodima.</t>
  </si>
  <si>
    <t>2.RASHODI I IZDACI</t>
  </si>
  <si>
    <t>Naknade troškova zaposlenima (poskupina 321):</t>
  </si>
  <si>
    <t>Rashodi za materijal i energiju (poskupina 322):*</t>
  </si>
  <si>
    <t>-licence –za antivirusni program</t>
  </si>
  <si>
    <t xml:space="preserve"> Neutrošena sredstva raspoređuju se kako slijedi:</t>
  </si>
  <si>
    <t>Članak 8.</t>
  </si>
  <si>
    <t xml:space="preserve">Program:  DRUŠTVENA BRIGA O DJECI PREDŠKOLSKE DOBI </t>
  </si>
  <si>
    <t xml:space="preserve">Zakonske i druge pravne osnove programa: </t>
  </si>
  <si>
    <t>5. Briga o djeci</t>
  </si>
  <si>
    <t xml:space="preserve">Naziv aktivnosti/projekta u Proračunu: REDOVNA DJELATNOST DJEČJEG VRTIĆA </t>
  </si>
  <si>
    <t>Obrazloženje aktivnosti/projekta</t>
  </si>
  <si>
    <t>2024.</t>
  </si>
  <si>
    <t>2025.</t>
  </si>
  <si>
    <t xml:space="preserve">Naziv aktivnosti/projekta u Proračunu: POSEBNI PROGRAM - MONTESSORI </t>
  </si>
  <si>
    <t xml:space="preserve">DV Izvor započeo je s provođenjem alternativnog 10-satnog odgojno-obrazovnog programa prema koncepciji Marije Montessori u ped. god. 2015./16. Montessori metoda je filozofija odgoja koja objedinjuje teoriju ličnosti i razvoja i pedagoške tehnike temeljene na poštivanju prava djeteta, njegovih prirodnih sposobnosti i ljubavi prema djetetu. Montessori program se provodi za jednu skupinu u centralnom objektu u Ul. Gustava Krkleca. </t>
  </si>
  <si>
    <t xml:space="preserve">Naziv aktivnosti/projekta u Proračunu: KRAĆI PROGRAM – IGRAONICE </t>
  </si>
  <si>
    <t xml:space="preserve">Naziv aktivnosti/projekta u Proračunu: PROGRAM JAVNIH POTREBA – PREDŠKOLA I TUR </t>
  </si>
  <si>
    <t xml:space="preserve">Naziv aktivnosti/projekta u Proračunu: NABAVA NEFINANCIJSKE IMOVINE </t>
  </si>
  <si>
    <t>POKAZATELJ    USPJEŠNOSTI</t>
  </si>
  <si>
    <t>Definicija</t>
  </si>
  <si>
    <t>Jedinica</t>
  </si>
  <si>
    <t>Ciljana vrijednost 2024.</t>
  </si>
  <si>
    <t>Ciljana vrijednost 2025.</t>
  </si>
  <si>
    <t>Ukupni broj upisane djece</t>
  </si>
  <si>
    <t>Broj</t>
  </si>
  <si>
    <t>Broj novoupisane djece</t>
  </si>
  <si>
    <t>Broj djece obuhvaćene programom predškolskog odgoja i obrazovanja u gradskim dječjim vrtićima</t>
  </si>
  <si>
    <t>Broj djece u Montessori programu</t>
  </si>
  <si>
    <t>Poticati uvođenje posebnih i alternativnih programa kojima se najbolje zadovoljavaju specifične potrebe djece</t>
  </si>
  <si>
    <t>Broj djece u kraćem programu predškole</t>
  </si>
  <si>
    <t>Omogućiti svoj djeci u godini dana prije polaska u osnovnu školu pohađanje programa predškole.</t>
  </si>
  <si>
    <t>Očekuje se veća uključenost u redovni program, te je planiran pad djece u programu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</si>
  <si>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</si>
  <si>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</si>
  <si>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</si>
  <si>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 xml:space="preserve">                              ZA DJEČJI VRTIĆ IZVOR , G.KRKLECA 2, SAMOBOR</t>
  </si>
  <si>
    <t xml:space="preserve">    3232 – usluge tekućeg i investicijskog održavanja </t>
  </si>
  <si>
    <t>Rashodi za usluge(podskupina 323):</t>
  </si>
  <si>
    <t>Ostali nespomenuti rashodi poslovanja (podskupina 329):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</si>
  <si>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</si>
  <si>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</si>
  <si>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</si>
  <si>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Vlastiti izvori</t>
  </si>
  <si>
    <t>Rezultat poslovanja</t>
  </si>
  <si>
    <t>Višak prihoda</t>
  </si>
  <si>
    <t xml:space="preserve">Manjak prihoda </t>
  </si>
  <si>
    <t>III. ZAVRŠNE ODREDBE</t>
  </si>
  <si>
    <t>__________________________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</si>
  <si>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</si>
  <si>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</si>
  <si>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</si>
  <si>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</si>
  <si>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</si>
  <si>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</si>
  <si>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Izvršenje 
2022.</t>
  </si>
  <si>
    <t>Plan 
2023.</t>
  </si>
  <si>
    <t>Plan 
za 2024.</t>
  </si>
  <si>
    <t>Projekcija 
za 2026.</t>
  </si>
  <si>
    <t>Prihodi i rashodi u Financijskom planu za 2024.g. i projekciji za 2025. i 2026. godinu utvrđuju se u Računu prihoda i rashoda  po ekonomskoj klasifikaciji kako slijedi:</t>
  </si>
  <si>
    <t>Prihodi i rashodi u Financijskom planu za 2024.g. i projekciji za 2025. i 2026. godinu utvrđuju se u Računu prihoda i rashoda  po izvorima finaciranja kako slijedi:</t>
  </si>
  <si>
    <t>Rashodi Financijskog plana za 2024.g. i projekcije za 2025. i 2026. godinu raspoređuju se po funkcijskoj klasifikaciji kako slijedi:</t>
  </si>
  <si>
    <t>Primici od financijske imovine i zaduživanja i izdaci za financijsku imovinu i otplatu zajmova u Financijskom planu za 2024.g. i projekciji za 2025. i 2026. godinu utvrđuju se u Računu financiranja po ekonomskoj kalsifikaciji i prekako slijedi:</t>
  </si>
  <si>
    <t>PRIMICI UKUPNO</t>
  </si>
  <si>
    <t>B. RAČUN FINANCIRANJA PREMA EKONOMSKOJ KLASIFIKACIJI</t>
  </si>
  <si>
    <t>IZDACI UKUPNO</t>
  </si>
  <si>
    <t>B. RAČUN FINANCIRANJA PREMA IZVORIMA FINACIRANJA</t>
  </si>
  <si>
    <t>Primici od zaduživanja</t>
  </si>
  <si>
    <t>Izdaci za otplatu glavnice primljenih kredita i zajmova</t>
  </si>
  <si>
    <t>KLASA: 400-02/23-01/01</t>
  </si>
  <si>
    <t>OPĆI PRIHODI I PRIMICI</t>
  </si>
  <si>
    <t>VLASTITI PRIHOD</t>
  </si>
  <si>
    <t>PRIHODI ZA POSEBNE NAMJENE</t>
  </si>
  <si>
    <t>POMOĆI</t>
  </si>
  <si>
    <t>DONACIJE</t>
  </si>
  <si>
    <t>PRIHODI OD PRODAJE ILI ZAMJENE NEFINANCIJSKE IMOVINE I NAKNADE S NASLOVA OSIGURANJA</t>
  </si>
  <si>
    <t>4.1.</t>
  </si>
  <si>
    <t>GRAD SAMOBOR - POMOĆI</t>
  </si>
  <si>
    <t>GRAD SAMOBOR-POMOĆI</t>
  </si>
  <si>
    <t>Izvor financiranja 4.1.</t>
  </si>
  <si>
    <t>2026.</t>
  </si>
  <si>
    <t>Polazna vrijednost 2023.</t>
  </si>
  <si>
    <t>Ciljana vrijednost 2026.</t>
  </si>
  <si>
    <t>UKUPAN DONOS VIŠKA / MANJKA IZ PRETHODNE(IH) GODINE</t>
  </si>
  <si>
    <t>-          Državni pedagoški standard predškolskog odgoja i naobrazbe (NN 63/08 i 90/10)</t>
  </si>
  <si>
    <t>-          Uputa za izradu proračuna Grada Samobora za razdoblje 2024.-2026.godine</t>
  </si>
  <si>
    <t>2024.g. -  2.934.516 eura, te višak od 4.000,00 eura</t>
  </si>
  <si>
    <t>2026.g. -  3.857.299 eura</t>
  </si>
  <si>
    <t>- od najma prostora (dvorana u Bregani te prostorija u objektima Krklecova i Mlinska) u 2024.g. planira se ostvariti 7.696  eura  i isto u naredne dvije godine</t>
  </si>
  <si>
    <t>Preneseni višak prihoda nad rashodima u Financijskom planu za 2024.g. i projekciji za 2025. i 2026. godinu utvrđuje se kako slijedi:</t>
  </si>
  <si>
    <t>-ostale naknade troškova zaposlenima za potrebe stručnog tima za loko vožnju</t>
  </si>
  <si>
    <t>-računalne usluge- su planirane 5.800 eura za 2024.g. te 6.000 eura za 2025.g. i 2026.g.</t>
  </si>
  <si>
    <t>-ostale usluge-registracija vozila, usluge pranja i peglanja, usluge čuvanja imovine za koje je planirano 5.600 eura za 2024.g. te 7.900 eura za 2025.g. i 2026.g.</t>
  </si>
  <si>
    <t>65-Prihodi od upravnih i administrativnih pristojbi, pristojbi po posebnim propisima i naknadama pod kojima su planirani iz izvora:</t>
  </si>
  <si>
    <t>42-Rashodi za nabavu proizvedene dugotrajne imovine iz izvora:</t>
  </si>
  <si>
    <t>Ukupni prihodi poslovanja (razred 6 - Pomoći iz inozemstva i od subjekata unutar općeg proračuna; prihodi od upravnih i administrativnih pristojbi, pristojbi po posebnim propisima i naknada; prihodi od prodaje proizvoda i robe te pruženih usluga, prihodi od donacija te povrati po protestiranim jamstvima; prihodi iz nadležnog proračuna i od HZZO-a temeljem ugovornih obveza) planirani su u iznosu od:</t>
  </si>
  <si>
    <t>-u iznosu od 2.256 eura godišnje od TZ Grada Samobora za izradu kostima za fašnik te iz projekta prikupljanja starih baterija i donacija osiguranja prilikom sklapanja polica osiguranja za djecu (dodatna polica koju plaćaju roditelji)</t>
  </si>
  <si>
    <t>31-Rashodi za zaposlene su planirani iz izvora:</t>
  </si>
  <si>
    <t>32-Materijalni rashodi su planirani iz izvora:</t>
  </si>
  <si>
    <t>*Povečanja su vidljiva u 2025.g.radi dogradnje centralnog objekta u Krklecovoj  (preseljenje 2 odgojne skupine iz Hrastine + 4 nove) i objeta u Perivoju ( 7 odgojnih skupina)</t>
  </si>
  <si>
    <t>-komunalne usluge za koje je planirano 16.000 eura za 2024.g., 22.400 eura za 2025.g. i 2026.g.</t>
  </si>
  <si>
    <t>34-Financijski rashodi su planirani iz izvora:</t>
  </si>
  <si>
    <t>-sredstava primljenih od korisnika za sufinanciranje cijene usluge u iznosu od 2.000 eura te</t>
  </si>
  <si>
    <t>-sredstava primljenih iz Državnog proračuna za djecu u programu predškole i djecu s teškoćama u razvoju u iznosu od 2.000 eura</t>
  </si>
  <si>
    <t>1) prihodi od korisnika za sufinanciranje usluga u iznosu od 2.000 eura na slijedeća konta:</t>
  </si>
  <si>
    <t>2) prihodi iz Državnog proračuna u iznosu od 2.000 eura na konto:</t>
  </si>
  <si>
    <t xml:space="preserve">    3225 – sitan inventar</t>
  </si>
  <si>
    <t>Planirani višak prihoda za raspored u 2024. godini u iznosu od 4.000 eura sastoji se od neutrošenih sredstava od:</t>
  </si>
  <si>
    <r>
      <t xml:space="preserve">3.4. PRIHODI  ZA POSEBNE NAMJENE </t>
    </r>
    <r>
      <rPr>
        <sz val="11"/>
        <color theme="1"/>
        <rFont val="Calibri"/>
        <family val="2"/>
        <charset val="238"/>
        <scheme val="minor"/>
      </rPr>
      <t>obuhvaćaju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</si>
  <si>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>6.4.PRIHODI OD NEFINACIJSKE IMOVINE-</t>
    </r>
    <r>
      <rPr>
        <i/>
        <sz val="11"/>
        <color theme="1"/>
        <rFont val="Calibri"/>
        <family val="2"/>
        <charset val="238"/>
        <scheme val="minor"/>
      </rPr>
      <t xml:space="preserve"> u iznosu 1.327 eura godišnje od refundacija šteta po osnovi osiguranja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</si>
  <si>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</si>
  <si>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>2.7. VLASTITI PRIHODI</t>
    </r>
    <r>
      <rPr>
        <i/>
        <sz val="11"/>
        <color theme="1"/>
        <rFont val="Calibri"/>
        <family val="2"/>
        <charset val="238"/>
        <scheme val="minor"/>
      </rPr>
      <t xml:space="preserve"> obuhvaćaju rashode za sredstva za čišćenje, za prostore koji se iznajmljuju, a u skladu s Pravilnikom o mjerilima i načinu korištenja vlastitih prihoda. I planirani su za 2024.g. 7.697 eura, 2025.g. 7.697 eura  te u 2026.g. 7.699 eura.</t>
    </r>
  </si>
  <si>
    <r>
      <t>-</t>
    </r>
    <r>
      <rPr>
        <i/>
        <sz val="11"/>
        <color theme="1"/>
        <rFont val="Calibri"/>
        <family val="2"/>
        <charset val="238"/>
        <scheme val="minor"/>
      </rPr>
      <t>naknada za rad upravnog vijeća za koje je planirano 3.600 eura za 2024.g., 3.700 eura za 2025.g. i  2026.g.</t>
    </r>
  </si>
  <si>
    <r>
      <t xml:space="preserve">4.1. GRAD SAMOBOR-POMOĆI (prema Odluci o dodjeli sredstava za fiskalnu održivost dječjih vrtića za pedagošku godinu 2023./2024. Vlade RH )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</si>
  <si>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 xml:space="preserve">4.7. PRIHODI OD POMOĆI </t>
    </r>
    <r>
      <rPr>
        <i/>
        <sz val="11"/>
        <color theme="1"/>
        <rFont val="Calibri"/>
        <family val="2"/>
        <charset val="238"/>
        <scheme val="minor"/>
      </rPr>
      <t>i obuhvaćaju:</t>
    </r>
  </si>
  <si>
    <r>
      <t xml:space="preserve">Razvojna mjera </t>
    </r>
    <r>
      <rPr>
        <i/>
        <sz val="10"/>
        <color theme="1"/>
        <rFont val="Calibri"/>
        <family val="2"/>
        <charset val="238"/>
        <scheme val="minor"/>
      </rPr>
      <t>(poveznica sa strateškim okvirom Provedbenog programa Grada Samobora za razdoblje 2021. – 2025.):</t>
    </r>
  </si>
  <si>
    <t>1.      PRIHODI I PRIMICI</t>
  </si>
  <si>
    <t>-63414 - tekuće pomoći od izvanproračunskih korisnika za refundacije od HZMO-a, HZZ-a i                                                                     HZZO-a 1.327,00 eura za 2023.g. i 2024.g. i 1.000,00 za 2025.g.</t>
  </si>
  <si>
    <r>
      <rPr>
        <b/>
        <sz val="12"/>
        <color theme="1"/>
        <rFont val="Calibri"/>
        <family val="2"/>
        <charset val="238"/>
        <scheme val="minor"/>
      </rPr>
      <t xml:space="preserve">64-Prihodi od imovine pod kojima su iz izvora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2.7. VLASTITI PRIHODI </t>
    </r>
    <r>
      <rPr>
        <i/>
        <sz val="11"/>
        <color theme="1"/>
        <rFont val="Calibri"/>
        <family val="2"/>
        <charset val="238"/>
        <scheme val="minor"/>
      </rPr>
      <t>planirani prihodi od kamata u iznosu od 1 eura</t>
    </r>
  </si>
  <si>
    <r>
      <t>66</t>
    </r>
    <r>
      <rPr>
        <i/>
        <sz val="12"/>
        <color theme="1"/>
        <rFont val="Calibri"/>
        <family val="2"/>
        <charset val="238"/>
        <scheme val="minor"/>
      </rPr>
      <t>-</t>
    </r>
    <r>
      <rPr>
        <b/>
        <sz val="12"/>
        <color theme="1"/>
        <rFont val="Calibri"/>
        <family val="2"/>
        <charset val="238"/>
        <scheme val="minor"/>
      </rPr>
      <t>Prihodi od prodaje proizvoda i robe te pruženih usluga, prihodi od donacija te povrati po protestiranim jamstvima pod kojima su planirani iz izvora:</t>
    </r>
  </si>
  <si>
    <r>
      <t>Ukupni rashodi poslovanja (razred 3-</t>
    </r>
    <r>
      <rPr>
        <i/>
        <sz val="11"/>
        <color rgb="FF000000"/>
        <rFont val="Calibri"/>
        <family val="2"/>
        <charset val="238"/>
        <scheme val="minor"/>
      </rPr>
      <t>Rashodi poslovanja</t>
    </r>
    <r>
      <rPr>
        <i/>
        <sz val="11"/>
        <color theme="1"/>
        <rFont val="Calibri"/>
        <family val="2"/>
        <charset val="238"/>
        <scheme val="minor"/>
      </rPr>
      <t xml:space="preserve"> i 4-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</t>
    </r>
    <r>
      <rPr>
        <i/>
        <sz val="11"/>
        <color theme="1"/>
        <rFont val="Calibri"/>
        <family val="2"/>
        <charset val="238"/>
        <scheme val="minor"/>
      </rPr>
      <t>) planirani su u iznosu od:</t>
    </r>
  </si>
  <si>
    <t>Na puno radno vrijeme je 116 a 5 je na nepuno (od toga 4 pomoćne osobe, 1 logoped).</t>
  </si>
  <si>
    <r>
      <t xml:space="preserve">Od 2024.g. osnovica za plaću će iznositi 550 eura. Ostali rashodi za zaposlene odnose se na neporeziva materijalna prava (regres i božićnicu, uskrsnicu,dar za dijete, </t>
    </r>
    <r>
      <rPr>
        <i/>
        <sz val="11"/>
        <color theme="1"/>
        <rFont val="Calibri"/>
        <family val="2"/>
        <charset val="238"/>
        <scheme val="minor"/>
      </rPr>
      <t>naknadu za topli obrok) te je za 2024.g. planirano 8 otpremnina.</t>
    </r>
  </si>
  <si>
    <r>
      <t xml:space="preserve">3.4. PRIHODI  ZA POSEBNE NAMJENE </t>
    </r>
    <r>
      <rPr>
        <i/>
        <sz val="11"/>
        <color theme="1"/>
        <rFont val="Calibri"/>
        <family val="2"/>
        <charset val="238"/>
        <scheme val="minor"/>
      </rPr>
      <t>obuhvaćaju rashode za zaposlene (plaće i doprinosi na plaće) za 2 voditeljice folklornih igraonica (Krklecova i Mlinska) i uvećanje plaće za tri odgojiteljice u posebnom programu – Montessori, budući da se odgojiteljicama koje rade u posebnom programu Montessori plaća uvećava kroz stimulaciju 15%, a voditeljice folklorne igraonice ostvaruju pravo na uvećanje bruto plaće u iznosu od 45% od mjesečne uplate roditelja po djetetu. Uvećanja plaće su u skladu s čl. 77 Pravilnika o radu.</t>
    </r>
  </si>
  <si>
    <r>
      <t xml:space="preserve">-rashode za usluge (podskupina 323) – prijevoz za djecu u programu predškole. Visina ove vrste prihoda </t>
    </r>
    <r>
      <rPr>
        <i/>
        <sz val="11"/>
        <color theme="1"/>
        <rFont val="Calibri"/>
        <family val="2"/>
        <charset val="238"/>
        <scheme val="minor"/>
      </rPr>
      <t xml:space="preserve">ovisi o tome da li će biti obveznika pohađanja kraćeg programa predškole s udaljenijih područja </t>
    </r>
    <r>
      <rPr>
        <i/>
        <sz val="11"/>
        <color rgb="FF000000"/>
        <rFont val="Calibri"/>
        <family val="2"/>
        <charset val="238"/>
        <scheme val="minor"/>
      </rPr>
      <t>(</t>
    </r>
    <r>
      <rPr>
        <i/>
        <sz val="11"/>
        <color theme="1"/>
        <rFont val="Calibri"/>
        <family val="2"/>
        <charset val="238"/>
        <scheme val="minor"/>
      </rPr>
      <t>više od 20 km</t>
    </r>
    <r>
      <rPr>
        <i/>
        <sz val="11"/>
        <color rgb="FF000000"/>
        <rFont val="Calibri"/>
        <family val="2"/>
        <charset val="238"/>
        <scheme val="minor"/>
      </rPr>
      <t>)</t>
    </r>
    <r>
      <rPr>
        <i/>
        <sz val="11"/>
        <color theme="1"/>
        <rFont val="Calibri"/>
        <family val="2"/>
        <charset val="238"/>
        <scheme val="minor"/>
      </rPr>
      <t xml:space="preserve">. </t>
    </r>
  </si>
  <si>
    <t xml:space="preserve">-Ostale nespomenute rashode poslovanja (podskupina 329 ) - naknada zbog nezapošljavanja osoba s invaliditetom. Naknada se obračunava u odnosu na broj zaposlenih i minimalnu bruto plaću. </t>
  </si>
  <si>
    <t>Visina minimalne bruto plaće utvrđuje se jedanput godišnje za slijedeću kalendarsku godinu a utvrđuje ju Vlada RH Uredbom o visini minimalne plaće.</t>
  </si>
  <si>
    <t>-naknada za prijevoz zaposlenih na posao i s posla koja iznosi 84.000 eura za 2024.g., 113.400 eura za 2025.g. i 2026.g. radi povećanja zaposlenih dogradnjom objekta u Krklecovoj i objekta  u Perivoju</t>
  </si>
  <si>
    <t xml:space="preserve">-rashodi za uredski materijal, potrošno za grupe, sredstva za čišćenje i održavanje te je  planirano 36.000 eura za 2024.g., 50.400 eura za 2025.g. i 2026.g. </t>
  </si>
  <si>
    <t>-materijal i sirovine koji obuhvačaju sve prehrambene namirnice za prehranu djece i planirani su u iznosima od 56.000 eura za 2024.g.,(budući da je ostatak planiran iz novootvornog izvora 4.1. GRAD SAMOBOR-POMOĆI prema Odluci o dodjeli sredstava za fiskalnu održivost dječjih vrtića za pedagošku godinu 2023./2024. Vlade RH) te 171.000 eura za 2025.g. i 2026.g. radi  dogradnje objekta u Krklecovoj i objekta  u Perivoju</t>
  </si>
  <si>
    <t>-energija (električna energija, plin i gorivo za vozilo) za koju je planirano 80.000 eura za 2024.g., 84.000 eura za 2025.g. i 81.250 eura za 2026.g. a razlika zbog povečanja cijene planirana je iz OPP-a i Izvora 4.1. GRAD SAMOBOR-POMOĆI prema Odluci o dodjeli sredstava za fiskalnu održivost dječjih vrtića</t>
  </si>
  <si>
    <t>-materijal i dijelovi za tekuće i investicijsko održavanje (zbog starosti objekata, potrebno je stalno redovno ali i dodatno održavanje) te je planirano 15.000 eura za 2024.g. i 20.000 eura za 2025.g. i 2026.g.</t>
  </si>
  <si>
    <t>-službena putovanja vezana za stručna usavršavanja i stručna usavršavanja zaposlenih u redovnom programu u iznosima od po 5.000 eura za 2024.g. te po 6.350 eura za 2025.g. i 2026.g., a zaposlenima u Montessori programu 1.250 eura za 2024.g., 1.400 eura za 2025.g i 2026.g.</t>
  </si>
  <si>
    <t>-sitan inventar i didaktika-planirana je u iznosu od 27.000 eura za 2024.g. (radi potrebe opremanja soba didaktikom za nadograđeni objekt u Krklecovoj i  objekta u Perivoju) te 2.000 eura za 2025.g. i 2026.g.</t>
  </si>
  <si>
    <t>-službena, radna i zaštitna odjeća za koju je planirano 5.000 eura za 2024.g. te 12.600 eura za 2025.g. i 2026.g. (radi novo zaposlenih dogradnjom objekta u Krklecovoj i objekta  u Perivoju)</t>
  </si>
  <si>
    <r>
      <t>-</t>
    </r>
    <r>
      <rPr>
        <i/>
        <sz val="11"/>
        <color theme="1"/>
        <rFont val="Calibri"/>
        <family val="2"/>
        <charset val="238"/>
        <scheme val="minor"/>
      </rPr>
      <t>usluge telefona i pošte za koje je planirano je 4.000 eura za 2024.g., 5.600 eura za 2025.g. i 2026.g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</si>
  <si>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- usluge za tekuće i investicijsko održavanje su povećani radi planiranja sanacije štete nastale nevremenom u  hodniku objekta Krklecova i zamjenu dotrajalih električnih instalacija , natkrivanje vanjskih terasa u objektu Bregana, vraćanja u prvobitno stanje kupaonica u objektu Hrastina prilikom završetka zakupa (kod otvaranja novog dijela objekta u Krklecovoj) te stalnih kvarova </t>
    </r>
    <r>
      <rPr>
        <i/>
        <sz val="11"/>
        <color rgb="FF000000"/>
        <rFont val="Calibri"/>
        <family val="2"/>
        <charset val="238"/>
        <scheme val="minor"/>
      </rPr>
      <t>zbog starosti objekata i planirani su iznosi od 41</t>
    </r>
    <r>
      <rPr>
        <i/>
        <sz val="11"/>
        <color theme="1"/>
        <rFont val="Calibri"/>
        <family val="2"/>
        <charset val="238"/>
        <scheme val="minor"/>
      </rPr>
      <t>.000</t>
    </r>
    <r>
      <rPr>
        <i/>
        <sz val="11"/>
        <color rgb="FF000000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eura za 2024.g., 54.050 eura za 2025.g. i 56.800 eura za 2026.g.</t>
    </r>
  </si>
  <si>
    <r>
      <t xml:space="preserve">-zakupnine i najamnine za koje je planirano je 15.400 eura za 2024.g. te 8.400 eura za 2025.g i 2026.g. Iznos je smanjen u 2025.g. i 2026.g. radi </t>
    </r>
    <r>
      <rPr>
        <i/>
        <sz val="11"/>
        <color rgb="FF000000"/>
        <rFont val="Calibri"/>
        <family val="2"/>
        <charset val="238"/>
        <scheme val="minor"/>
      </rPr>
      <t>otvaranje dograđenog  centralnog objekta u Krklecovoj od 1</t>
    </r>
    <r>
      <rPr>
        <i/>
        <sz val="11"/>
        <color theme="1"/>
        <rFont val="Calibri"/>
        <family val="2"/>
        <charset val="238"/>
        <scheme val="minor"/>
      </rPr>
      <t>.1</t>
    </r>
    <r>
      <rPr>
        <i/>
        <sz val="11"/>
        <color rgb="FF000000"/>
        <rFont val="Calibri"/>
        <family val="2"/>
        <charset val="238"/>
        <scheme val="minor"/>
      </rPr>
      <t xml:space="preserve"> 2025.godine i </t>
    </r>
    <r>
      <rPr>
        <i/>
        <sz val="11"/>
        <color theme="1"/>
        <rFont val="Calibri"/>
        <family val="2"/>
        <charset val="238"/>
        <scheme val="minor"/>
      </rPr>
      <t>preseljenja 2 odgojne skupine iz Hrastine te neće biti potrene za najmom objekta u Hrastini</t>
    </r>
  </si>
  <si>
    <t>-zdravstvene usluge-sanitarne iskaznice, analiza vode i hrane te sistematski pregledi za zaposlene (pola zaposlenih je pregled obavilo u 2023.g.) za koje je planirano je 12.600 eura za 2024.g., 16.800 eura za 2025.g. i 2026.g.</t>
  </si>
  <si>
    <t>-intelektualne i osobne usluge-usluge odvjetnika ,zaštita na radu za koje je planirano 1.000 eura za sve tri godine</t>
  </si>
  <si>
    <t>-permije osiguranja-za koje je planirano 10.000 eura za 2024.g., 14.000 eura za 2025.g. i 2026.g. (povećanje radi osiguranja novo otvorenih objekata Krklecove i Perivoja)</t>
  </si>
  <si>
    <t>-pristojbe i naknade- za koje je planirano 500 eura za sve tri godine</t>
  </si>
  <si>
    <t>-ostali nespomenuti rashodi poslovanja- za koje je planirano 1.300 eura za 2024.g., 1.500 eura za 2025.g. i  za 2026.g.</t>
  </si>
  <si>
    <t>-materijal i sirovine koji obuhvačaju sve prehrambene namirnice za prehranu djece i planirani su u iznosu od 130.000 za 2024.g. i po 95.000 eura za 2025.g. i 2026.g</t>
  </si>
  <si>
    <t>- rashode za energiju u iznosu od 5.000 eura za 2024.g. i usluge tekuće i investicijskog održavanja u iznosu od 4.000 eura za 2024.g.</t>
  </si>
  <si>
    <r>
      <t>5.6. PRIHODI OD DONACIJA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 xml:space="preserve">i obuhvaćaju rashode za izradu kostima za fašnik (od TZ Grada Samobora), potrošni materijal za grupe od dobivene nagrade za sudjelovanje na fašniku te za rashode sitnog inventara, didaktike i ostale rashode poslovanja </t>
    </r>
  </si>
  <si>
    <r>
      <t xml:space="preserve">6.4.PRIHODI OD NEFINACIJSKE IMOVINE </t>
    </r>
    <r>
      <rPr>
        <i/>
        <sz val="11"/>
        <color theme="1"/>
        <rFont val="Calibri"/>
        <family val="2"/>
        <charset val="238"/>
        <scheme val="minor"/>
      </rPr>
      <t>-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rgb="FF000000"/>
        <rFont val="Calibri"/>
        <family val="2"/>
        <charset val="238"/>
        <scheme val="minor"/>
      </rPr>
      <t>za usluge tekućeg i investicijskog održavanja u iznosu od 1.327 eura za 2024.g. i 2025.g. te 1.300 za 2026.g.</t>
    </r>
  </si>
  <si>
    <r>
      <t>3.4. PRIHODI  ZA POSEBNE NAMJENE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bankarske usluge i usluge platnog prometa u iznosu od 2.150 eura za 2024.g., 3.050 eura za 2025.g. i  2026.g.</t>
    </r>
  </si>
  <si>
    <r>
      <t xml:space="preserve">3.4. PRIHODI  ZA POSEBNE </t>
    </r>
    <r>
      <rPr>
        <b/>
        <i/>
        <sz val="11"/>
        <color theme="1"/>
        <rFont val="Calibri"/>
        <family val="2"/>
        <charset val="238"/>
        <scheme val="minor"/>
      </rPr>
      <t xml:space="preserve">NAMJENE </t>
    </r>
    <r>
      <rPr>
        <i/>
        <sz val="11"/>
        <color theme="1"/>
        <rFont val="Calibri"/>
        <family val="2"/>
        <charset val="238"/>
        <scheme val="minor"/>
      </rPr>
      <t>i obuhvaćaju financiranje nabave uredske opreme (2 kompjutera za upravu i laptop za stručni tim), namještaja (stolice i stol za zbornicu u Bregani i garderobe za tehničko osoblje ); opreme za održavanje i zaštitu (klima uređaji za Mlinsku, Breganu i Krklecovu); uređaja, stojeva i oprema za ostale namjene (termos lonci) u  iznosu od 16.400 eura za 2024.g., 9.300 eura za 2025.g. i 2026.g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</si>
  <si>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>4.1. GRAD SAMOBOR-POMOĆI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kupnju sprava za parkove i  opreme za sobe u iznosu od po 100.000 eura za 2025.g.i 2026.g.</t>
    </r>
  </si>
  <si>
    <t>OBRAZLOŽENJE OPĆEG DIJELA FINANCIJSKOG PLANA ZA RAZDOBLJE 2024.g. - 2026.g.</t>
  </si>
  <si>
    <t>OBRAZLOŽENJE POSEBNOG DIJELA FINANCIJSKOG PLANA ZA RAZDOBLJE 2024.g. - 2026.g.</t>
  </si>
  <si>
    <t>-          Zakon o ustanovama (NN 76/93, 29/97, 47/99, 35/08, 127/19 i 151/22)</t>
  </si>
  <si>
    <t>Financijski plan za 2024.g. i projekcije za 2025. i 2026. godinu objavit će se na službenoj Internet stranici Dječjeg vrtića Izvor, a stupa na snagu 1.1.2024.godine.</t>
  </si>
  <si>
    <t>C) PRENESENI VIŠAK ILI PRENESENI MANJAK I VIŠEGODIŠNJI PLAN URAVNOTEŽENJA</t>
  </si>
  <si>
    <t>Višak prihoda iz prethodne godine koji će se rasporediti</t>
  </si>
  <si>
    <t>Manjak prihoda iz prethodne godine za pokriće</t>
  </si>
  <si>
    <t>Brojčana oznaka i naziv</t>
  </si>
  <si>
    <t>UKUPNO FINANCIJSKI PLAN (A.+B.+C.)</t>
  </si>
  <si>
    <t>PRIHODI, PRIMICI I VIŠAK</t>
  </si>
  <si>
    <t>RASHODI, IZDACI I MANJAK</t>
  </si>
  <si>
    <t>RAZLIKA</t>
  </si>
  <si>
    <r>
      <rPr>
        <b/>
        <sz val="10"/>
        <rFont val="Arial"/>
        <family val="2"/>
        <charset val="238"/>
      </rPr>
      <t>RAZLIKA</t>
    </r>
    <r>
      <rPr>
        <b/>
        <sz val="10"/>
        <color indexed="8"/>
        <rFont val="Arial"/>
        <family val="2"/>
        <charset val="238"/>
      </rPr>
      <t xml:space="preserve"> VIŠAK / MANJAK IZ PRETHODNE(IH) GODINE KOJI ĆE SE RASPOREDITI / POKRITI</t>
    </r>
  </si>
  <si>
    <t>2025.g. - 3.743.516 eura</t>
  </si>
  <si>
    <t>-rashode za usluge (podskupina 323) - računalne usluge za aplikaciju OKI TOKI (digitalizacija odgojno obrazovnog procesa)  u iznosu od 8.800 eura za 2024.g. te usluge tekućeg i investicijskog održavanja u iznosu od 5.000 eura u 2024.g</t>
  </si>
  <si>
    <t>42-Rashodi za nabavu neproizvedene dugotrajne imovine iz izvora:</t>
  </si>
  <si>
    <t xml:space="preserve"> Rashodi su planirani u iznosu od 2.222.000 eura za 2024.g., te 2.868.700 eura u 2025.g. i 2.982.700 eura u 2026.g. Planiranim proširenjem vrtića objekta Krklecova od 1.1.2025. planira se porast od 15 zaposlenih i objekta Perivoj od 26 zaposlena od 1.4.2025.</t>
  </si>
  <si>
    <r>
      <t>4.1. GRAD SAMOBOR - POMOĆI -</t>
    </r>
    <r>
      <rPr>
        <i/>
        <sz val="11"/>
        <color theme="1"/>
        <rFont val="Calibri"/>
        <family val="2"/>
        <charset val="238"/>
        <scheme val="minor"/>
      </rPr>
      <t xml:space="preserve"> prema Odluci o dodjeli sredstava za fiskalnu održivost dječjih vrtića za pedagošku godinu 2023./2024. Vlade RH, pomoći su planirane u iznosu od 139.000 eura za  2024.g. te 195.000 za 2025.g. i 2026.g.</t>
    </r>
  </si>
  <si>
    <t xml:space="preserve">63-Pomoći iz inozemstva i od subjekata unutar općeg proračuna pod kojima su iz izvora:               </t>
  </si>
  <si>
    <t>-63612-tekuće pomoći iz državnog proračuna, Ministarstva znanosti i obrazovanja za program predškole i djecu s teškoćama u  iznos od 10.000 eura za 2024.g. + planirani  višak u iznosu 2.000 eura te po 10.000 eura za 2025.g.i 2026.g.</t>
  </si>
  <si>
    <t>-63622-kapitalne pomoći iz državnog proračuna, Ministarstva znanosti i obrazovanja za program predškole i djecu s teškoćama u razvoju planira se ostvariti u iznosu od 9.909 eura za 2024.g. i 2025.g. te 10.000 eura za 2026.g.</t>
  </si>
  <si>
    <r>
      <t xml:space="preserve">-od sufinanciranja roditelja u 2024.g. planira se ostvariti 458.000 </t>
    </r>
    <r>
      <rPr>
        <i/>
        <sz val="11"/>
        <color rgb="FF000000"/>
        <rFont val="Calibri"/>
        <family val="2"/>
        <charset val="238"/>
        <scheme val="minor"/>
      </rPr>
      <t xml:space="preserve">eura </t>
    </r>
    <r>
      <rPr>
        <i/>
        <sz val="11"/>
        <color theme="1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u pedagoškoj 2023./2024. godini je 26 odgojnih skupina; 25 u redovnom 10-satnom programu sa 528 djece, te 1 skupina u posebnom Montessori programu sa 22-je djece</t>
    </r>
    <r>
      <rPr>
        <i/>
        <sz val="11"/>
        <color theme="1"/>
        <rFont val="Calibri"/>
        <family val="2"/>
        <charset val="238"/>
        <scheme val="minor"/>
      </rPr>
      <t>)</t>
    </r>
    <r>
      <rPr>
        <i/>
        <sz val="11"/>
        <color rgb="FF000000"/>
        <rFont val="Calibri"/>
        <family val="2"/>
        <charset val="238"/>
        <scheme val="minor"/>
      </rPr>
      <t xml:space="preserve"> + planirani višak u 2024. u iznosu 2.000 eura, do</t>
    </r>
    <r>
      <rPr>
        <i/>
        <sz val="11"/>
        <color theme="1"/>
        <rFont val="Calibri"/>
        <family val="2"/>
        <charset val="238"/>
        <scheme val="minor"/>
      </rPr>
      <t>k</t>
    </r>
    <r>
      <rPr>
        <i/>
        <sz val="11"/>
        <color rgb="FF000000"/>
        <rFont val="Calibri"/>
        <family val="2"/>
        <charset val="238"/>
        <scheme val="minor"/>
      </rPr>
      <t xml:space="preserve"> se povećanje</t>
    </r>
    <r>
      <rPr>
        <i/>
        <sz val="11"/>
        <color theme="1"/>
        <rFont val="Calibri"/>
        <family val="2"/>
        <charset val="238"/>
        <scheme val="minor"/>
      </rPr>
      <t xml:space="preserve"> prihoda</t>
    </r>
    <r>
      <rPr>
        <i/>
        <sz val="11"/>
        <color rgb="FF000000"/>
        <rFont val="Calibri"/>
        <family val="2"/>
        <charset val="238"/>
        <scheme val="minor"/>
      </rPr>
      <t xml:space="preserve"> u 2025.g. planira temeljem dogradnje centralnog objekta u Krklecovoj sa 6 odgojnih skupina od</t>
    </r>
    <r>
      <rPr>
        <i/>
        <sz val="11"/>
        <color theme="1"/>
        <rFont val="Calibri"/>
        <family val="2"/>
        <charset val="238"/>
        <scheme val="minor"/>
      </rPr>
      <t xml:space="preserve"> 1.1.</t>
    </r>
    <r>
      <rPr>
        <i/>
        <sz val="11"/>
        <color rgb="FF000000"/>
        <rFont val="Calibri"/>
        <family val="2"/>
        <charset val="238"/>
        <scheme val="minor"/>
      </rPr>
      <t>202</t>
    </r>
    <r>
      <rPr>
        <i/>
        <sz val="11"/>
        <color theme="1"/>
        <rFont val="Calibri"/>
        <family val="2"/>
        <charset val="238"/>
        <scheme val="minor"/>
      </rPr>
      <t>5</t>
    </r>
    <r>
      <rPr>
        <i/>
        <sz val="11"/>
        <color rgb="FF000000"/>
        <rFont val="Calibri"/>
        <family val="2"/>
        <charset val="238"/>
        <scheme val="minor"/>
      </rPr>
      <t>.g.</t>
    </r>
    <r>
      <rPr>
        <i/>
        <sz val="11"/>
        <color theme="1"/>
        <rFont val="Calibri"/>
        <family val="2"/>
        <charset val="238"/>
        <scheme val="minor"/>
      </rPr>
      <t>(</t>
    </r>
    <r>
      <rPr>
        <i/>
        <sz val="11"/>
        <color rgb="FF000000"/>
        <rFont val="Calibri"/>
        <family val="2"/>
        <charset val="238"/>
        <scheme val="minor"/>
      </rPr>
      <t>planirano preseljenje 2 odgojne skupine iz Hrastine + 4 nove</t>
    </r>
    <r>
      <rPr>
        <i/>
        <sz val="11"/>
        <color theme="1"/>
        <rFont val="Calibri"/>
        <family val="2"/>
        <charset val="238"/>
        <scheme val="minor"/>
      </rPr>
      <t>) te izgradnje objekta u Perivoju  (7 odgojnih skupina) od 1.4.2025.</t>
    </r>
  </si>
  <si>
    <r>
      <t>1.1.OPĆI PRIHODI I PRIMICI -</t>
    </r>
    <r>
      <rPr>
        <i/>
        <sz val="11"/>
        <color theme="1"/>
        <rFont val="Calibri"/>
        <family val="2"/>
        <charset val="238"/>
        <scheme val="minor"/>
      </rPr>
      <t xml:space="preserve"> rashodi za zaposlene (plaće, doprinosi na plaće, ostala materijalna prava zaposlenika), naknada zbog nezapošljavanja osoba s invaliditetom , prijevoz za djecu u programu predškole, računalne usluge za aplikaciju OKI TOKI (digitalizacija odgojno obrazovnog procesa), energija zbog povećane cijene energenata, usluge tekućeg i investicijskog održavanja te uredski materijal i ostali materijalni rashodi za potrebe rada logopeda</t>
    </r>
  </si>
  <si>
    <r>
      <t xml:space="preserve">1.1.OPĆI PRIHODI I PRIMICI </t>
    </r>
    <r>
      <rPr>
        <i/>
        <sz val="11"/>
        <color theme="1"/>
        <rFont val="Calibri"/>
        <family val="2"/>
        <charset val="238"/>
        <scheme val="minor"/>
      </rPr>
      <t>i obuhvaćaju rashode za zaposlene (plaće, doprinosi na plaće i ostala materijalna prava zaposlenika) za 121 zaposlenih u pedagoškoji 2023./2024.godini. Stalno zaposlenih je 85, a na određeno 36 djelatnika (od čega su 29 pomoćnih osoba, 6 odgojitelja su zamjene za porodiljni i 1 zamjena za tehničko osoblje).</t>
    </r>
  </si>
  <si>
    <r>
      <t>-</t>
    </r>
    <r>
      <rPr>
        <sz val="11"/>
        <color rgb="FF000000"/>
        <rFont val="Calibri"/>
        <family val="2"/>
        <scheme val="minor"/>
      </rPr>
      <t xml:space="preserve">rashode za materijal i energiju </t>
    </r>
    <r>
      <rPr>
        <sz val="11"/>
        <color theme="1"/>
        <rFont val="Calibri"/>
        <family val="2"/>
        <scheme val="minor"/>
      </rPr>
      <t>(</t>
    </r>
    <r>
      <rPr>
        <sz val="11"/>
        <color rgb="FF000000"/>
        <rFont val="Calibri"/>
        <family val="2"/>
        <scheme val="minor"/>
      </rPr>
      <t>podskupina 322</t>
    </r>
    <r>
      <rPr>
        <sz val="11"/>
        <color theme="1"/>
        <rFont val="Calibri"/>
        <family val="2"/>
        <scheme val="minor"/>
      </rPr>
      <t>)</t>
    </r>
    <r>
      <rPr>
        <sz val="11"/>
        <color rgb="FF000000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radi povećana cijena energenata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</t>
    </r>
    <r>
      <rPr>
        <sz val="11"/>
        <color rgb="FF00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sk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t</t>
    </r>
    <r>
      <rPr>
        <sz val="11"/>
        <color rgb="FF000000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j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l</t>
    </r>
    <r>
      <rPr>
        <sz val="11"/>
        <color rgb="FF000000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i</t>
    </r>
    <r>
      <rPr>
        <sz val="11"/>
        <color rgb="FF000000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d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1</t>
    </r>
    <r>
      <rPr>
        <sz val="11"/>
        <color rgb="FF000000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>8</t>
    </r>
    <r>
      <rPr>
        <sz val="11"/>
        <color rgb="FF000000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0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r</t>
    </r>
    <r>
      <rPr>
        <sz val="11"/>
        <color rgb="FF00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2024.g za potrebe rada logopeda</t>
    </r>
  </si>
  <si>
    <r>
      <rPr>
        <b/>
        <i/>
        <sz val="11"/>
        <color theme="1"/>
        <rFont val="Calibri"/>
        <family val="2"/>
        <scheme val="minor"/>
      </rPr>
      <t>1.1.OPĆI PRIHODI I PRIMICI</t>
    </r>
    <r>
      <rPr>
        <i/>
        <sz val="11"/>
        <color theme="1"/>
        <rFont val="Calibri"/>
        <family val="2"/>
        <charset val="238"/>
        <scheme val="minor"/>
      </rPr>
      <t xml:space="preserve"> i obuhvaćaju rashode za nabavku uređaja,strojeva i opreme za ostale namjene u iznosu od 3.200 eura u 2024.g. za potrebe rada logopeda</t>
    </r>
  </si>
  <si>
    <t xml:space="preserve"> 4.7. PRIHODI OD POMOĆI planirane su:</t>
  </si>
  <si>
    <t>-          Zakon o predškolskom odgoju i obrazovanju  (NN 10/ 97, 107/07, 94/13, 98/19, 57/22 i 101/23 )</t>
  </si>
  <si>
    <t>Članak 10.</t>
  </si>
  <si>
    <t>-kupnju didaktike i literature za potrebe predškole i djece s TUR-om, nabavu materijala za kraći program predškole i stručno usavršavanje odgojitelja u iznosu od po 12.000 eura za 2024.g., 10.000 eura za 2025.g. i 10.000 eura za 2026.g.</t>
  </si>
  <si>
    <t>-zdravstvene usluge koje se refundiraju i planirane su u iznosu od u iznosu od po 1.327 eura za 2024.g. i 2025.g. te 1.000 eura za 2026.g.</t>
  </si>
  <si>
    <r>
      <t>4.7. PRIHODI OD POMOĆI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i obuhvaćaju kupnju opreme za potrebe predškole i djece s TUR-om u iznosu od 9.909 eura za 2024.g. i 2025.g. te 10.000 eura za 2026.g.</t>
    </r>
  </si>
  <si>
    <r>
      <t>2024.g.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</t>
    </r>
    <r>
      <rPr>
        <i/>
        <sz val="11"/>
        <color theme="1"/>
        <rFont val="Calibri"/>
        <family val="2"/>
        <charset val="238"/>
        <scheme val="minor"/>
      </rPr>
      <t xml:space="preserve"> 2.909.007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29.509 eur</t>
    </r>
    <r>
      <rPr>
        <i/>
        <sz val="11"/>
        <color theme="1"/>
        <rFont val="Calibri"/>
        <family val="2"/>
        <charset val="238"/>
        <scheme val="minor"/>
      </rPr>
      <t>a</t>
    </r>
  </si>
  <si>
    <r>
      <t>2025.g.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</t>
    </r>
    <r>
      <rPr>
        <i/>
        <sz val="11"/>
        <color theme="1"/>
        <rFont val="Calibri"/>
        <family val="2"/>
        <charset val="238"/>
        <scheme val="minor"/>
      </rPr>
      <t xml:space="preserve"> 3.624.307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119.209 eur</t>
    </r>
    <r>
      <rPr>
        <i/>
        <sz val="11"/>
        <color theme="1"/>
        <rFont val="Calibri"/>
        <family val="2"/>
        <charset val="238"/>
        <scheme val="minor"/>
      </rPr>
      <t>a</t>
    </r>
  </si>
  <si>
    <r>
      <t>2026.g. - 3 - Rashodi</t>
    </r>
    <r>
      <rPr>
        <i/>
        <sz val="11"/>
        <color rgb="FF000000"/>
        <rFont val="Calibri"/>
        <family val="2"/>
        <charset val="238"/>
        <scheme val="minor"/>
      </rPr>
      <t xml:space="preserve"> poslovanja 3.737.999</t>
    </r>
    <r>
      <rPr>
        <i/>
        <sz val="11"/>
        <color theme="1"/>
        <rFont val="Calibri"/>
        <family val="2"/>
        <charset val="238"/>
        <scheme val="minor"/>
      </rPr>
      <t xml:space="preserve"> eura i 4 -</t>
    </r>
    <r>
      <rPr>
        <i/>
        <sz val="11"/>
        <color rgb="FF000000"/>
        <rFont val="Calibri"/>
        <family val="2"/>
        <charset val="238"/>
        <scheme val="minor"/>
      </rPr>
      <t>Rashodi za nabavu nefinancijske imovine 119.300 eur</t>
    </r>
    <r>
      <rPr>
        <i/>
        <sz val="11"/>
        <color theme="1"/>
        <rFont val="Calibri"/>
        <family val="2"/>
        <charset val="238"/>
        <scheme val="minor"/>
      </rPr>
      <t>a</t>
    </r>
  </si>
  <si>
    <t xml:space="preserve">Planirana sredstva </t>
  </si>
  <si>
    <t xml:space="preserve">Troškove redovne djelatnosti Dječjeg vrtića Izvor snosi osnivač i roditelji djece koja polaze vrtić.
Unutar ove aktivnosti, iz izvora opći prihodi i primici, financiraju se izdaci za radnike: bruto plaće, plaće za prekovremeni rad i ostali rashodi za zaposlene (božićnica, regres i dr.). Također, financira se i dio rashoda za energente, dio rashoda za nabavu uredskog materijala i ostalih materijalnih rashoda (za potrebe rada logopeda) te dio rashoda za računalne usluge i usluge tekuće i investicijskog održavanja. Financira se i naknada zbog nezapošljavanja osoba s invaliditetom. Iznosi za plaće, doprinose i ostala materijalna prava planirani su na bazi 116 radnika. Osnovica za obračun plaće utvrđuje se Odlukom o izvršavanju Proračuna Grada Samobora te će za 2024. godinu iznositi 550 €, dok se koeficijenti složenosti poslova te ostala materijalna prava propisuju Pravilnicima o radu dječjih vtića. Planira se povećanje broja zaposlenih krajem 2024. godine i u 2025. godini zbog proširenja centralnog objekta u Krklecovoj (za 4 skupine) i izgradnje novog objekta u Perivoju (za 7 skupina).                                                                                                                                                                                                                        Svi ostali troškovi vrtića (prehrana djece, materijalni izdaci, energija i komunalije, tekuće održavanje objekata i opreme, nabava namještaja i opreme, nabava sitnog materijala) financiraju se roditeljskim uplatama, vlastitim prihodima vrtića te sredstvima pomoći iz državnog proračuna za fiskalnu održivost dječjih vrtića. Ishodište za procjenu navedenih troškova u razdoblju 2024. – 2026. godine je upisani broj djece u pedagoškoj godini 2023./2024.         </t>
  </si>
  <si>
    <t>Financijska sredstva za provođenje Posebnog programa – Montessori proizlaze iz roditeljskih uplata. Naime, cijena za djecu uključenu u Montessori program uvećava se za 53,09 € mjesečno na redoviti iznos roditeljske uplate od 76,98 €. Sredstva se ulažu dalje u program, i to: dodatke na plaću 3 odgojiteljice, njihovo stručno obrazovanje i usavršavanje te nabavu didaktike.</t>
  </si>
  <si>
    <t>U DV Izvor, objektima u Mlinskoj ulici i Ulici G. Krkleca, provodi se kraći program folklorne igraonice. Ovom aktivnošću dodatno se obogaćuje program predškolskog odgoja te se djecu od najranije dobi potiče na učenje o tradiciji i kulturnoj baštini samoborskog kraja. Mjesečna cijena po djetetu iznosi 24,00 €, a pokriva naknade za voditeljice igraonice.</t>
  </si>
  <si>
    <t>Program predškole obvezan je program odgojno-obrazovnoga rada s djecom u godini dana prije polaska u osnovnu školu te se provodi u trajanju od 250 sati. Iz godine u godinu, smanjivao se broj djece u programu predškole što je upućivalo da je većina djece obuhvaćena redovitim 10–satnim programom predškolskog odgoja i obrazovanja. Program predškole te program za djecu s teškoćama u razvoju koja su integrirana u redovite skupine DV Izvora sufinanciran je od strane Ministarstva znanosti i obrazovanja. Iz navedenih sredstava vrši se kupnja didaktike, materijala i opreme za grupe te stručno usavršavanje odgojitelja.                                                                         Iz sredstava Grada podmiruju se troškovi prijevoza za djecu s udaljenih područja koji su polaznici obveznog programa predškole. Ishodište za procjenu planiranih rashoda u razdoblju od 2024. – 2026. godine temelji se na broju djece u programu predškole i djece s teškoćama u razvoju koja su integrirana u redovite programe te iznosima sufinanciranja od strane MZO, i to:
- 3,60 € po djetetu u programu predškole (ukupan broj školskih obveznika redovni program + mala škola)
-2024.g. 161 djece predškole, 2025.g. 185 djece predškole, 2026.g. 185 djece predškole
 - od 53,00 € do 106,00 € po djetetu s teškoćama u razvoju.
-2024.g. 29 djece TUR, 2025.g. 32 djece TUR, 2026.g. 32 djece TUR  
Isplata se vrši u više ciklusa.
Ministarstvo znanosti i obrazovanja upućuje dječje vrtiće da doznačena sredstva koriste za nabavu didaktičkih sredstava, stručno usavršavanje i nabavu stručne literature.</t>
  </si>
  <si>
    <t>Rashodi su predviđeni za nabavu nefinancijske imovine za DV Izvor iz izvora Opći prihodi i primici, roditeljskih uplata i sredstava pomoći iz Državnog proračuna za fiskalnu održivost dječjih vrtića.                                                                                                                                 Nabava nefinancijske imovine vrši se sukcesivno tijekom godine, sukladno Planu nabave (klima uređaji, računala i druga komunikacijska i informatička oprema, namještaj). Planirana financijska sredstva temelje se na iskazanim potrebama dječjih vrtića za nabavu dugotrajne nefinancijske imovine te ponudama za nabavu iste.</t>
  </si>
  <si>
    <t xml:space="preserve"> Broj novoupisane djece (akt.5.1. Redovna djelatnost vrtića, PPGS) </t>
  </si>
  <si>
    <t xml:space="preserve">Vidljivo je  povećanje polaznosti folklorne igraonice radi  proširenja rada na dvije lokacije. </t>
  </si>
  <si>
    <t>Ukupni broj školskih obveznika uključenih u 10-satni program . Očekuje se povećanje broja djece dogradnjom objekta u Krklecovoj  i izgradnjom novog objekta u Perivoju, jesen 2024.g.</t>
  </si>
  <si>
    <t>Ukupni broj upisane djece u redovni 10-satni program i program predškole (akt. 5.1. Redovna djelatnost vrtića, PPGS) planiran je Godišnjim planom i programom DV Izvor. Cilj je postupno smanjiti broj djece u skupinama kako bi bili bliži DPS-u. Proširenjem centralnog objekta u Krklecovoj planira se porast za 4 skupine, a izgradnjom novog objekta u Perivoju za još 7 skupina.</t>
  </si>
  <si>
    <r>
      <t xml:space="preserve">FINANCIJSKI PLAN </t>
    </r>
    <r>
      <rPr>
        <b/>
        <sz val="12"/>
        <color rgb="FF000000"/>
        <rFont val="Arial"/>
        <family val="2"/>
        <charset val="238"/>
      </rPr>
      <t>DJEČJEG VRTIĆA IZVOR</t>
    </r>
    <r>
      <rPr>
        <b/>
        <sz val="12"/>
        <color indexed="8"/>
        <rFont val="Arial"/>
        <family val="2"/>
        <charset val="238"/>
      </rPr>
      <t xml:space="preserve"> ZA 2024. I PROJEKCIJE ZA 2025. I 2026. GODINU</t>
    </r>
  </si>
  <si>
    <t>Financijski plan Dječjeg vrtića Izvor za 2024. godinu (u daljnjem tekstu: Financijski plan) i projekcije za 2025. i 2026. godinu sadrže:</t>
  </si>
  <si>
    <t>Na temelju  članka 38. Zakona o proračunu (Narodne novine br.144/21) i članka 41. Statuta Dječjeg vrtića Izvor (Službene vijesti Grada Samobora br. 4/19., 2/21 i 10/22) Upravno vijeće DV Izvor na svojoj 36. sjednici održanoj 05.12.2023. godine donijelo je :</t>
  </si>
  <si>
    <t>Rashodi i izdaci Financijskog plana za 2024.g. i projekcije za 2025. i 2026. godinu raspoređuju se po programu, aktivnostima, izvorima financiranja i ekonomskoj klasifikaciji u Posebnom dijelu Proračuna, kako slijedi:</t>
  </si>
  <si>
    <t>URBROJ: 238-27-80-03-23-11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</si>
</sst>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59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Geneva"/>
      <charset val="238"/>
    </font>
    <font>
      <b/>
      <sz val="12"/>
      <color theme="1" tint="4.9989318521683403E-2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 tint="4.9989318521683403E-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1"/>
      <color theme="1" tint="4.9989318521683403E-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rgb="FF0D0D0D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0" fillId="0" borderId="0" applyNumberFormat="0" applyBorder="0" applyProtection="0"/>
    <xf numFmtId="0" fontId="17" fillId="0" borderId="0" applyNumberFormat="0" applyBorder="0" applyProtection="0"/>
    <xf numFmtId="44" fontId="54" fillId="0" borderId="0" applyFont="0" applyFill="0" applyBorder="0" applyAlignment="0" applyProtection="0"/>
  </cellStyleXfs>
  <cellXfs count="39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4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3" fontId="0" fillId="0" borderId="0" xfId="0" applyNumberFormat="1"/>
    <xf numFmtId="3" fontId="0" fillId="2" borderId="0" xfId="0" applyNumberFormat="1" applyFill="1"/>
    <xf numFmtId="0" fontId="8" fillId="0" borderId="0" xfId="0" applyFont="1"/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21" fillId="5" borderId="3" xfId="0" quotePrefix="1" applyNumberFormat="1" applyFont="1" applyFill="1" applyBorder="1" applyAlignment="1">
      <alignment horizontal="right"/>
    </xf>
    <xf numFmtId="3" fontId="20" fillId="3" borderId="3" xfId="0" applyNumberFormat="1" applyFont="1" applyFill="1" applyBorder="1" applyAlignment="1">
      <alignment horizontal="right"/>
    </xf>
    <xf numFmtId="4" fontId="21" fillId="5" borderId="3" xfId="0" applyNumberFormat="1" applyFont="1" applyFill="1" applyBorder="1" applyAlignment="1">
      <alignment horizontal="right"/>
    </xf>
    <xf numFmtId="4" fontId="20" fillId="3" borderId="3" xfId="0" applyNumberFormat="1" applyFont="1" applyFill="1" applyBorder="1" applyAlignment="1">
      <alignment horizontal="right"/>
    </xf>
    <xf numFmtId="0" fontId="22" fillId="5" borderId="3" xfId="0" applyFont="1" applyFill="1" applyBorder="1" applyAlignment="1">
      <alignment horizontal="left"/>
    </xf>
    <xf numFmtId="0" fontId="0" fillId="0" borderId="0" xfId="0" applyAlignment="1">
      <alignment wrapText="1"/>
    </xf>
    <xf numFmtId="0" fontId="19" fillId="0" borderId="0" xfId="0" applyFont="1"/>
    <xf numFmtId="0" fontId="25" fillId="0" borderId="0" xfId="0" applyFont="1" applyAlignment="1">
      <alignment vertical="center"/>
    </xf>
    <xf numFmtId="0" fontId="16" fillId="8" borderId="4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9" fillId="0" borderId="0" xfId="0" applyFont="1"/>
    <xf numFmtId="0" fontId="29" fillId="0" borderId="0" xfId="0" applyFont="1" applyAlignment="1">
      <alignment vertical="center"/>
    </xf>
    <xf numFmtId="0" fontId="14" fillId="0" borderId="0" xfId="0" applyFont="1"/>
    <xf numFmtId="4" fontId="4" fillId="6" borderId="3" xfId="0" applyNumberFormat="1" applyFont="1" applyFill="1" applyBorder="1" applyAlignment="1">
      <alignment horizontal="right"/>
    </xf>
    <xf numFmtId="4" fontId="4" fillId="7" borderId="3" xfId="0" applyNumberFormat="1" applyFont="1" applyFill="1" applyBorder="1" applyAlignment="1">
      <alignment horizontal="right"/>
    </xf>
    <xf numFmtId="4" fontId="4" fillId="8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4" fontId="4" fillId="8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" fontId="2" fillId="2" borderId="3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0" fillId="0" borderId="0" xfId="0" applyNumberFormat="1"/>
    <xf numFmtId="164" fontId="0" fillId="0" borderId="0" xfId="0" applyNumberFormat="1"/>
    <xf numFmtId="0" fontId="7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33" fillId="0" borderId="0" xfId="0" applyFont="1"/>
    <xf numFmtId="0" fontId="3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right" vertical="center"/>
    </xf>
    <xf numFmtId="0" fontId="35" fillId="0" borderId="0" xfId="0" quotePrefix="1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3" fillId="0" borderId="0" xfId="0" quotePrefix="1" applyFont="1" applyAlignment="1">
      <alignment horizontal="center" vertical="center" wrapText="1"/>
    </xf>
    <xf numFmtId="0" fontId="35" fillId="0" borderId="0" xfId="0" quotePrefix="1" applyFont="1" applyAlignment="1">
      <alignment horizontal="left" wrapText="1"/>
    </xf>
    <xf numFmtId="0" fontId="36" fillId="0" borderId="0" xfId="0" applyFont="1" applyAlignment="1">
      <alignment wrapText="1"/>
    </xf>
    <xf numFmtId="3" fontId="4" fillId="3" borderId="3" xfId="0" applyNumberFormat="1" applyFont="1" applyFill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3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 wrapText="1"/>
    </xf>
    <xf numFmtId="0" fontId="40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2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0" fillId="0" borderId="3" xfId="0" applyFont="1" applyBorder="1"/>
    <xf numFmtId="0" fontId="22" fillId="0" borderId="3" xfId="0" applyFont="1" applyBorder="1"/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5" fillId="2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2" fontId="2" fillId="2" borderId="4" xfId="0" applyNumberFormat="1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/>
    </xf>
    <xf numFmtId="0" fontId="5" fillId="2" borderId="1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/>
    </xf>
    <xf numFmtId="0" fontId="39" fillId="0" borderId="0" xfId="0" applyFont="1"/>
    <xf numFmtId="0" fontId="5" fillId="2" borderId="3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quotePrefix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wrapText="1"/>
    </xf>
    <xf numFmtId="0" fontId="5" fillId="2" borderId="3" xfId="0" quotePrefix="1" applyFont="1" applyFill="1" applyBorder="1" applyAlignment="1">
      <alignment horizontal="left"/>
    </xf>
    <xf numFmtId="0" fontId="5" fillId="2" borderId="3" xfId="0" quotePrefix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5" fillId="2" borderId="3" xfId="0" quotePrefix="1" applyFont="1" applyFill="1" applyBorder="1" applyAlignment="1">
      <alignment horizontal="left" wrapText="1"/>
    </xf>
    <xf numFmtId="16" fontId="5" fillId="2" borderId="3" xfId="0" applyNumberFormat="1" applyFont="1" applyFill="1" applyBorder="1" applyAlignment="1">
      <alignment horizontal="right" wrapText="1"/>
    </xf>
    <xf numFmtId="0" fontId="6" fillId="2" borderId="0" xfId="0" quotePrefix="1" applyFont="1" applyFill="1" applyAlignment="1">
      <alignment horizontal="left" vertical="center"/>
    </xf>
    <xf numFmtId="0" fontId="5" fillId="2" borderId="0" xfId="0" quotePrefix="1" applyFont="1" applyFill="1" applyAlignment="1">
      <alignment horizontal="left" vertical="center"/>
    </xf>
    <xf numFmtId="2" fontId="2" fillId="2" borderId="0" xfId="0" applyNumberFormat="1" applyFont="1" applyFill="1" applyAlignment="1">
      <alignment horizontal="right"/>
    </xf>
    <xf numFmtId="0" fontId="22" fillId="5" borderId="1" xfId="0" applyFont="1" applyFill="1" applyBorder="1" applyAlignment="1">
      <alignment horizontal="left"/>
    </xf>
    <xf numFmtId="0" fontId="28" fillId="0" borderId="0" xfId="0" applyFont="1"/>
    <xf numFmtId="0" fontId="27" fillId="0" borderId="0" xfId="0" applyFont="1"/>
    <xf numFmtId="0" fontId="15" fillId="2" borderId="4" xfId="0" applyFont="1" applyFill="1" applyBorder="1" applyAlignment="1">
      <alignment horizontal="left" vertical="center" wrapText="1"/>
    </xf>
    <xf numFmtId="0" fontId="40" fillId="5" borderId="3" xfId="0" applyFont="1" applyFill="1" applyBorder="1" applyAlignment="1">
      <alignment horizontal="left"/>
    </xf>
    <xf numFmtId="0" fontId="20" fillId="5" borderId="3" xfId="0" applyFont="1" applyFill="1" applyBorder="1" applyAlignment="1">
      <alignment horizontal="left" vertical="center"/>
    </xf>
    <xf numFmtId="4" fontId="20" fillId="5" borderId="3" xfId="0" applyNumberFormat="1" applyFont="1" applyFill="1" applyBorder="1" applyAlignment="1">
      <alignment horizontal="right"/>
    </xf>
    <xf numFmtId="3" fontId="20" fillId="5" borderId="3" xfId="0" quotePrefix="1" applyNumberFormat="1" applyFont="1" applyFill="1" applyBorder="1" applyAlignment="1">
      <alignment horizontal="right"/>
    </xf>
    <xf numFmtId="0" fontId="23" fillId="0" borderId="0" xfId="0" applyFont="1"/>
    <xf numFmtId="0" fontId="14" fillId="4" borderId="4" xfId="0" applyFont="1" applyFill="1" applyBorder="1" applyAlignment="1">
      <alignment horizontal="center" vertical="center" wrapText="1"/>
    </xf>
    <xf numFmtId="4" fontId="40" fillId="4" borderId="3" xfId="0" applyNumberFormat="1" applyFont="1" applyFill="1" applyBorder="1" applyAlignment="1">
      <alignment horizontal="right"/>
    </xf>
    <xf numFmtId="4" fontId="40" fillId="4" borderId="3" xfId="0" quotePrefix="1" applyNumberFormat="1" applyFont="1" applyFill="1" applyBorder="1" applyAlignment="1">
      <alignment horizontal="right"/>
    </xf>
    <xf numFmtId="3" fontId="40" fillId="4" borderId="3" xfId="0" quotePrefix="1" applyNumberFormat="1" applyFont="1" applyFill="1" applyBorder="1" applyAlignment="1">
      <alignment horizontal="right"/>
    </xf>
    <xf numFmtId="0" fontId="22" fillId="5" borderId="3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vertical="center"/>
    </xf>
    <xf numFmtId="0" fontId="40" fillId="5" borderId="2" xfId="0" applyFont="1" applyFill="1" applyBorder="1" applyAlignment="1">
      <alignment horizontal="left" vertical="center"/>
    </xf>
    <xf numFmtId="4" fontId="22" fillId="5" borderId="3" xfId="0" applyNumberFormat="1" applyFont="1" applyFill="1" applyBorder="1" applyAlignment="1">
      <alignment horizontal="right"/>
    </xf>
    <xf numFmtId="4" fontId="22" fillId="5" borderId="3" xfId="0" quotePrefix="1" applyNumberFormat="1" applyFont="1" applyFill="1" applyBorder="1" applyAlignment="1">
      <alignment horizontal="right"/>
    </xf>
    <xf numFmtId="3" fontId="22" fillId="5" borderId="3" xfId="0" quotePrefix="1" applyNumberFormat="1" applyFont="1" applyFill="1" applyBorder="1" applyAlignment="1">
      <alignment horizontal="right"/>
    </xf>
    <xf numFmtId="0" fontId="22" fillId="5" borderId="2" xfId="0" applyFont="1" applyFill="1" applyBorder="1" applyAlignment="1">
      <alignment horizontal="left" vertical="center"/>
    </xf>
    <xf numFmtId="0" fontId="40" fillId="5" borderId="3" xfId="0" applyFont="1" applyFill="1" applyBorder="1" applyAlignment="1">
      <alignment horizontal="left" vertical="center"/>
    </xf>
    <xf numFmtId="4" fontId="40" fillId="5" borderId="3" xfId="0" applyNumberFormat="1" applyFont="1" applyFill="1" applyBorder="1" applyAlignment="1">
      <alignment horizontal="right"/>
    </xf>
    <xf numFmtId="4" fontId="40" fillId="5" borderId="3" xfId="0" quotePrefix="1" applyNumberFormat="1" applyFont="1" applyFill="1" applyBorder="1" applyAlignment="1">
      <alignment horizontal="right"/>
    </xf>
    <xf numFmtId="3" fontId="40" fillId="5" borderId="3" xfId="0" quotePrefix="1" applyNumberFormat="1" applyFont="1" applyFill="1" applyBorder="1" applyAlignment="1">
      <alignment horizontal="right"/>
    </xf>
    <xf numFmtId="0" fontId="41" fillId="5" borderId="3" xfId="0" applyFont="1" applyFill="1" applyBorder="1" applyAlignment="1">
      <alignment horizontal="left" vertical="center"/>
    </xf>
    <xf numFmtId="0" fontId="42" fillId="0" borderId="0" xfId="0" applyFont="1"/>
    <xf numFmtId="3" fontId="40" fillId="4" borderId="3" xfId="0" applyNumberFormat="1" applyFont="1" applyFill="1" applyBorder="1" applyAlignment="1">
      <alignment horizontal="right"/>
    </xf>
    <xf numFmtId="3" fontId="22" fillId="5" borderId="3" xfId="0" applyNumberFormat="1" applyFont="1" applyFill="1" applyBorder="1" applyAlignment="1">
      <alignment horizontal="right"/>
    </xf>
    <xf numFmtId="3" fontId="40" fillId="5" borderId="3" xfId="0" applyNumberFormat="1" applyFont="1" applyFill="1" applyBorder="1" applyAlignment="1">
      <alignment horizontal="right"/>
    </xf>
    <xf numFmtId="3" fontId="20" fillId="5" borderId="3" xfId="0" applyNumberFormat="1" applyFont="1" applyFill="1" applyBorder="1" applyAlignment="1">
      <alignment horizontal="right"/>
    </xf>
    <xf numFmtId="3" fontId="21" fillId="5" borderId="3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8" fillId="0" borderId="0" xfId="0" applyFont="1"/>
    <xf numFmtId="0" fontId="20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3" fillId="0" borderId="0" xfId="0" applyNumberFormat="1" applyFont="1" applyAlignment="1">
      <alignment vertical="center"/>
    </xf>
    <xf numFmtId="49" fontId="4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8" fillId="0" borderId="0" xfId="0" applyNumberFormat="1" applyFont="1"/>
    <xf numFmtId="49" fontId="0" fillId="0" borderId="0" xfId="0" applyNumberFormat="1" applyAlignment="1">
      <alignment horizontal="left"/>
    </xf>
    <xf numFmtId="49" fontId="49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vertical="center"/>
    </xf>
    <xf numFmtId="0" fontId="51" fillId="0" borderId="18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/>
    </xf>
    <xf numFmtId="3" fontId="30" fillId="0" borderId="19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3" fontId="30" fillId="0" borderId="0" xfId="0" applyNumberFormat="1" applyFont="1" applyAlignment="1">
      <alignment vertical="center"/>
    </xf>
    <xf numFmtId="3" fontId="30" fillId="0" borderId="0" xfId="0" applyNumberFormat="1" applyFont="1" applyAlignment="1">
      <alignment horizontal="center" vertical="center"/>
    </xf>
    <xf numFmtId="0" fontId="30" fillId="0" borderId="12" xfId="0" applyFont="1" applyBorder="1" applyAlignment="1">
      <alignment vertical="center"/>
    </xf>
    <xf numFmtId="0" fontId="30" fillId="0" borderId="15" xfId="0" applyFont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50" fillId="0" borderId="15" xfId="0" applyFont="1" applyBorder="1" applyAlignment="1">
      <alignment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/>
    </xf>
    <xf numFmtId="0" fontId="50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/>
    <xf numFmtId="49" fontId="44" fillId="0" borderId="0" xfId="0" applyNumberFormat="1" applyFont="1"/>
    <xf numFmtId="0" fontId="16" fillId="6" borderId="4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49" fontId="23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2" fillId="0" borderId="0" xfId="0" applyFont="1"/>
    <xf numFmtId="3" fontId="4" fillId="4" borderId="3" xfId="0" applyNumberFormat="1" applyFont="1" applyFill="1" applyBorder="1" applyAlignment="1">
      <alignment horizontal="right"/>
    </xf>
    <xf numFmtId="3" fontId="4" fillId="4" borderId="3" xfId="0" quotePrefix="1" applyNumberFormat="1" applyFont="1" applyFill="1" applyBorder="1" applyAlignment="1">
      <alignment horizontal="right"/>
    </xf>
    <xf numFmtId="0" fontId="15" fillId="5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3" fontId="2" fillId="5" borderId="3" xfId="0" applyNumberFormat="1" applyFont="1" applyFill="1" applyBorder="1" applyAlignment="1">
      <alignment horizontal="right"/>
    </xf>
    <xf numFmtId="3" fontId="2" fillId="5" borderId="3" xfId="0" quotePrefix="1" applyNumberFormat="1" applyFont="1" applyFill="1" applyBorder="1" applyAlignment="1">
      <alignment horizontal="right"/>
    </xf>
    <xf numFmtId="0" fontId="15" fillId="0" borderId="0" xfId="0" applyFont="1"/>
    <xf numFmtId="0" fontId="15" fillId="5" borderId="2" xfId="0" applyFont="1" applyFill="1" applyBorder="1"/>
    <xf numFmtId="3" fontId="7" fillId="0" borderId="3" xfId="0" applyNumberFormat="1" applyFont="1" applyBorder="1" applyAlignment="1">
      <alignment horizontal="right"/>
    </xf>
    <xf numFmtId="0" fontId="2" fillId="5" borderId="2" xfId="0" applyFont="1" applyFill="1" applyBorder="1" applyAlignment="1">
      <alignment horizontal="left" vertical="center"/>
    </xf>
    <xf numFmtId="3" fontId="15" fillId="5" borderId="3" xfId="0" applyNumberFormat="1" applyFont="1" applyFill="1" applyBorder="1" applyAlignment="1">
      <alignment horizontal="right"/>
    </xf>
    <xf numFmtId="3" fontId="14" fillId="3" borderId="3" xfId="0" applyNumberFormat="1" applyFont="1" applyFill="1" applyBorder="1" applyAlignment="1">
      <alignment horizontal="right"/>
    </xf>
    <xf numFmtId="3" fontId="15" fillId="0" borderId="3" xfId="0" applyNumberFormat="1" applyFont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center" wrapText="1"/>
    </xf>
    <xf numFmtId="0" fontId="50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2" fillId="0" borderId="0" xfId="2" applyFont="1" applyAlignment="1">
      <alignment horizontal="justify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0" fontId="7" fillId="3" borderId="4" xfId="0" quotePrefix="1" applyFont="1" applyFill="1" applyBorder="1" applyAlignment="1">
      <alignment horizontal="left" vertical="center" wrapText="1"/>
    </xf>
    <xf numFmtId="0" fontId="31" fillId="0" borderId="0" xfId="2" applyFont="1" applyAlignment="1">
      <alignment horizontal="justify" vertical="center" wrapText="1"/>
    </xf>
    <xf numFmtId="0" fontId="38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2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37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center" wrapText="1"/>
    </xf>
    <xf numFmtId="0" fontId="4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0" fillId="0" borderId="0" xfId="0" applyFont="1" applyAlignment="1">
      <alignment horizontal="center"/>
    </xf>
    <xf numFmtId="0" fontId="5" fillId="2" borderId="1" xfId="0" quotePrefix="1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2" borderId="4" xfId="0" quotePrefix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0" fillId="0" borderId="7" xfId="0" quotePrefix="1" applyFont="1" applyBorder="1" applyAlignment="1">
      <alignment horizontal="center" vertical="center" wrapText="1"/>
    </xf>
    <xf numFmtId="0" fontId="40" fillId="0" borderId="8" xfId="0" quotePrefix="1" applyFont="1" applyBorder="1" applyAlignment="1">
      <alignment horizontal="center" vertical="center" wrapText="1"/>
    </xf>
    <xf numFmtId="0" fontId="40" fillId="0" borderId="10" xfId="0" quotePrefix="1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left" vertical="center" wrapText="1"/>
    </xf>
    <xf numFmtId="0" fontId="40" fillId="4" borderId="2" xfId="0" applyFont="1" applyFill="1" applyBorder="1" applyAlignment="1">
      <alignment horizontal="left" vertical="center" wrapText="1"/>
    </xf>
    <xf numFmtId="0" fontId="40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left" vertical="center"/>
    </xf>
    <xf numFmtId="0" fontId="41" fillId="5" borderId="2" xfId="0" applyFont="1" applyFill="1" applyBorder="1" applyAlignment="1">
      <alignment horizontal="left" vertical="center"/>
    </xf>
    <xf numFmtId="0" fontId="41" fillId="5" borderId="4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6" fillId="8" borderId="1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49" fontId="56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43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49" fontId="45" fillId="0" borderId="0" xfId="0" applyNumberFormat="1" applyFont="1" applyAlignment="1">
      <alignment horizontal="left" vertical="center" wrapText="1"/>
    </xf>
    <xf numFmtId="49" fontId="43" fillId="0" borderId="0" xfId="0" applyNumberFormat="1" applyFont="1" applyAlignment="1">
      <alignment horizontal="center" vertical="center"/>
    </xf>
    <xf numFmtId="49" fontId="55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49" fontId="48" fillId="0" borderId="0" xfId="0" applyNumberFormat="1" applyFont="1" applyAlignment="1">
      <alignment horizontal="left" vertical="center" wrapText="1"/>
    </xf>
    <xf numFmtId="0" fontId="53" fillId="0" borderId="0" xfId="0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30" fillId="0" borderId="0" xfId="0" applyFont="1" applyAlignment="1">
      <alignment vertical="center"/>
    </xf>
    <xf numFmtId="49" fontId="9" fillId="0" borderId="6" xfId="0" applyNumberFormat="1" applyFont="1" applyBorder="1" applyAlignment="1">
      <alignment horizontal="left" vertical="center" indent="5"/>
    </xf>
    <xf numFmtId="49" fontId="9" fillId="0" borderId="5" xfId="0" applyNumberFormat="1" applyFont="1" applyBorder="1" applyAlignment="1">
      <alignment horizontal="left" vertical="center" indent="5"/>
    </xf>
    <xf numFmtId="49" fontId="9" fillId="0" borderId="9" xfId="0" applyNumberFormat="1" applyFont="1" applyBorder="1" applyAlignment="1">
      <alignment horizontal="left" vertical="center" indent="5"/>
    </xf>
    <xf numFmtId="0" fontId="30" fillId="9" borderId="19" xfId="0" applyFont="1" applyFill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50" fillId="0" borderId="17" xfId="0" applyNumberFormat="1" applyFont="1" applyBorder="1" applyAlignment="1">
      <alignment horizontal="left" vertical="center" indent="5"/>
    </xf>
    <xf numFmtId="49" fontId="50" fillId="0" borderId="0" xfId="0" applyNumberFormat="1" applyFont="1" applyAlignment="1">
      <alignment horizontal="left" vertical="center" indent="5"/>
    </xf>
    <xf numFmtId="49" fontId="50" fillId="0" borderId="18" xfId="0" applyNumberFormat="1" applyFont="1" applyBorder="1" applyAlignment="1">
      <alignment horizontal="left" vertical="center" indent="5"/>
    </xf>
    <xf numFmtId="0" fontId="30" fillId="10" borderId="3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justify" vertical="center"/>
    </xf>
    <xf numFmtId="0" fontId="30" fillId="0" borderId="8" xfId="0" applyFont="1" applyBorder="1" applyAlignment="1">
      <alignment horizontal="justify" vertical="center"/>
    </xf>
    <xf numFmtId="0" fontId="30" fillId="0" borderId="10" xfId="0" applyFont="1" applyBorder="1" applyAlignment="1">
      <alignment horizontal="justify" vertical="center"/>
    </xf>
    <xf numFmtId="0" fontId="51" fillId="0" borderId="17" xfId="0" applyFont="1" applyBorder="1" applyAlignment="1">
      <alignment horizontal="justify" vertical="center"/>
    </xf>
    <xf numFmtId="0" fontId="51" fillId="0" borderId="0" xfId="0" applyFont="1" applyAlignment="1">
      <alignment horizontal="justify" vertical="center"/>
    </xf>
    <xf numFmtId="0" fontId="51" fillId="0" borderId="18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9" fillId="0" borderId="9" xfId="0" applyFont="1" applyBorder="1" applyAlignment="1">
      <alignment horizontal="justify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0" fillId="0" borderId="13" xfId="0" applyFont="1" applyBorder="1" applyAlignment="1">
      <alignment horizontal="left" vertical="top" wrapText="1"/>
    </xf>
    <xf numFmtId="0" fontId="50" fillId="0" borderId="0" xfId="0" applyFont="1" applyAlignment="1">
      <alignment horizontal="left" vertical="top" wrapText="1"/>
    </xf>
    <xf numFmtId="0" fontId="50" fillId="0" borderId="18" xfId="0" applyFont="1" applyBorder="1" applyAlignment="1">
      <alignment horizontal="left" vertical="top" wrapText="1"/>
    </xf>
    <xf numFmtId="3" fontId="30" fillId="0" borderId="19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0" fillId="0" borderId="7" xfId="0" applyFont="1" applyBorder="1" applyAlignment="1">
      <alignment horizontal="justify" vertical="center"/>
    </xf>
    <xf numFmtId="0" fontId="50" fillId="0" borderId="8" xfId="0" applyFont="1" applyBorder="1" applyAlignment="1">
      <alignment horizontal="justify" vertical="center"/>
    </xf>
    <xf numFmtId="0" fontId="50" fillId="0" borderId="10" xfId="0" applyFont="1" applyBorder="1" applyAlignment="1">
      <alignment horizontal="justify" vertical="center"/>
    </xf>
    <xf numFmtId="0" fontId="50" fillId="0" borderId="6" xfId="0" applyFont="1" applyBorder="1" applyAlignment="1">
      <alignment horizontal="justify" vertical="center"/>
    </xf>
    <xf numFmtId="0" fontId="50" fillId="0" borderId="5" xfId="0" applyFont="1" applyBorder="1" applyAlignment="1">
      <alignment horizontal="justify" vertical="center"/>
    </xf>
    <xf numFmtId="0" fontId="50" fillId="0" borderId="9" xfId="0" applyFont="1" applyBorder="1" applyAlignment="1">
      <alignment horizontal="justify" vertical="center"/>
    </xf>
    <xf numFmtId="3" fontId="30" fillId="0" borderId="4" xfId="0" applyNumberFormat="1" applyFont="1" applyBorder="1" applyAlignment="1">
      <alignment horizontal="right" vertical="center"/>
    </xf>
    <xf numFmtId="3" fontId="30" fillId="0" borderId="3" xfId="0" applyNumberFormat="1" applyFont="1" applyBorder="1" applyAlignment="1">
      <alignment horizontal="right" vertical="center"/>
    </xf>
    <xf numFmtId="0" fontId="50" fillId="0" borderId="13" xfId="0" applyFont="1" applyBorder="1" applyAlignment="1">
      <alignment horizontal="left" vertical="center" wrapText="1"/>
    </xf>
    <xf numFmtId="0" fontId="52" fillId="0" borderId="0" xfId="0" applyFont="1" applyAlignment="1">
      <alignment horizontal="left" vertical="center"/>
    </xf>
    <xf numFmtId="3" fontId="30" fillId="0" borderId="19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0" fillId="0" borderId="13" xfId="0" applyFont="1" applyBorder="1" applyAlignment="1">
      <alignment horizontal="justify" vertical="center"/>
    </xf>
    <xf numFmtId="0" fontId="50" fillId="0" borderId="0" xfId="0" applyFont="1" applyAlignment="1">
      <alignment horizontal="justify" vertical="center"/>
    </xf>
    <xf numFmtId="0" fontId="50" fillId="0" borderId="1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30" fillId="0" borderId="20" xfId="0" applyFont="1" applyBorder="1" applyAlignment="1">
      <alignment horizontal="left" vertical="center"/>
    </xf>
    <xf numFmtId="0" fontId="50" fillId="0" borderId="16" xfId="0" applyFont="1" applyBorder="1" applyAlignment="1">
      <alignment vertical="center" wrapText="1"/>
    </xf>
    <xf numFmtId="0" fontId="50" fillId="0" borderId="12" xfId="0" applyFont="1" applyBorder="1" applyAlignment="1">
      <alignment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3" fontId="30" fillId="0" borderId="1" xfId="0" applyNumberFormat="1" applyFont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 2" xfId="4" xr:uid="{E332E10C-CB44-4D28-8EAD-D74E6BC5D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51"/>
  <sheetViews>
    <sheetView topLeftCell="A9" zoomScaleNormal="100" workbookViewId="0">
      <selection activeCell="A3" sqref="A3:K41"/>
    </sheetView>
  </sheetViews>
  <sheetFormatPr defaultRowHeight="15.75"/>
  <cols>
    <col min="1" max="1" width="3.7109375" style="15" customWidth="1"/>
    <col min="2" max="4" width="9.140625" style="15"/>
    <col min="5" max="5" width="20.28515625" style="15" customWidth="1"/>
    <col min="6" max="9" width="15.7109375" style="15" customWidth="1"/>
    <col min="10" max="10" width="16.5703125" style="15" customWidth="1"/>
    <col min="11" max="11" width="0.28515625" style="15" customWidth="1"/>
    <col min="12" max="14" width="9.140625" style="15"/>
    <col min="15" max="15" width="18.85546875" style="15" bestFit="1" customWidth="1"/>
    <col min="16" max="16384" width="9.140625" style="15"/>
  </cols>
  <sheetData>
    <row r="3" spans="1:11" ht="54.75" customHeight="1">
      <c r="A3" s="220" t="s">
        <v>298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ht="42" customHeight="1">
      <c r="A4" s="225" t="s">
        <v>296</v>
      </c>
      <c r="B4" s="225"/>
      <c r="C4" s="225"/>
      <c r="D4" s="225"/>
      <c r="E4" s="225"/>
      <c r="F4" s="225"/>
      <c r="G4" s="225"/>
      <c r="H4" s="225"/>
      <c r="I4" s="225"/>
      <c r="J4" s="225"/>
      <c r="K4" s="62"/>
    </row>
    <row r="5" spans="1:11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62"/>
    </row>
    <row r="6" spans="1:11">
      <c r="A6" s="226" t="s">
        <v>23</v>
      </c>
      <c r="B6" s="226"/>
      <c r="C6" s="226"/>
      <c r="D6" s="226"/>
      <c r="E6" s="226"/>
      <c r="F6" s="226"/>
      <c r="G6" s="226"/>
      <c r="H6" s="226"/>
      <c r="I6" s="226"/>
      <c r="J6" s="226"/>
      <c r="K6" s="62"/>
    </row>
    <row r="7" spans="1:11">
      <c r="A7" s="148"/>
      <c r="B7" s="148"/>
      <c r="C7" s="148"/>
      <c r="D7" s="148"/>
      <c r="E7" s="148"/>
      <c r="F7" s="234" t="s">
        <v>78</v>
      </c>
      <c r="G7" s="234"/>
      <c r="H7" s="148"/>
      <c r="I7" s="148"/>
      <c r="J7" s="149"/>
      <c r="K7" s="62"/>
    </row>
    <row r="8" spans="1:11" ht="35.25" customHeight="1">
      <c r="A8" s="233" t="s">
        <v>297</v>
      </c>
      <c r="B8" s="233"/>
      <c r="C8" s="233"/>
      <c r="D8" s="233"/>
      <c r="E8" s="233"/>
      <c r="F8" s="233"/>
      <c r="G8" s="233"/>
      <c r="H8" s="233"/>
      <c r="I8" s="233"/>
      <c r="J8" s="233"/>
      <c r="K8" s="62"/>
    </row>
    <row r="9" spans="1:11" ht="18" customHeight="1">
      <c r="A9" s="224" t="s">
        <v>27</v>
      </c>
      <c r="B9" s="224"/>
      <c r="C9" s="224"/>
      <c r="D9" s="224"/>
      <c r="E9" s="224"/>
      <c r="F9" s="224"/>
      <c r="G9" s="224"/>
      <c r="H9" s="224"/>
      <c r="I9" s="224"/>
      <c r="J9" s="224"/>
      <c r="K9" s="62"/>
    </row>
    <row r="10" spans="1:11">
      <c r="A10" s="63"/>
      <c r="B10" s="64"/>
      <c r="C10" s="64"/>
      <c r="D10" s="64"/>
      <c r="E10" s="65"/>
      <c r="F10" s="65"/>
      <c r="G10" s="65"/>
      <c r="H10" s="66"/>
      <c r="I10" s="66"/>
      <c r="J10" s="67"/>
      <c r="K10" s="62">
        <v>7.5345000000000004</v>
      </c>
    </row>
    <row r="11" spans="1:11" ht="25.5" customHeight="1">
      <c r="A11" s="221" t="s">
        <v>258</v>
      </c>
      <c r="B11" s="222"/>
      <c r="C11" s="222"/>
      <c r="D11" s="222"/>
      <c r="E11" s="223"/>
      <c r="F11" s="30" t="s">
        <v>156</v>
      </c>
      <c r="G11" s="30" t="s">
        <v>157</v>
      </c>
      <c r="H11" s="30" t="s">
        <v>158</v>
      </c>
      <c r="I11" s="30" t="s">
        <v>29</v>
      </c>
      <c r="J11" s="31" t="s">
        <v>159</v>
      </c>
      <c r="K11" s="62"/>
    </row>
    <row r="12" spans="1:11" ht="15.75" customHeight="1">
      <c r="A12" s="227" t="s">
        <v>0</v>
      </c>
      <c r="B12" s="228"/>
      <c r="C12" s="228"/>
      <c r="D12" s="228"/>
      <c r="E12" s="229"/>
      <c r="F12" s="76">
        <f>F13+F14</f>
        <v>2092683.2278187005</v>
      </c>
      <c r="G12" s="76">
        <f t="shared" ref="G12:J12" si="0">G13+G14</f>
        <v>2536501</v>
      </c>
      <c r="H12" s="209">
        <f t="shared" si="0"/>
        <v>2934516</v>
      </c>
      <c r="I12" s="209">
        <f t="shared" si="0"/>
        <v>3743516</v>
      </c>
      <c r="J12" s="209">
        <f t="shared" si="0"/>
        <v>3857299</v>
      </c>
      <c r="K12" s="62"/>
    </row>
    <row r="13" spans="1:11" ht="15" customHeight="1">
      <c r="A13" s="235" t="s">
        <v>150</v>
      </c>
      <c r="B13" s="236"/>
      <c r="C13" s="236"/>
      <c r="D13" s="236"/>
      <c r="E13" s="237"/>
      <c r="F13" s="77">
        <f>15765821.78/7.5345</f>
        <v>2092484.1436060786</v>
      </c>
      <c r="G13" s="77">
        <v>2536501</v>
      </c>
      <c r="H13" s="210">
        <v>2934516</v>
      </c>
      <c r="I13" s="210">
        <f>3856516-113000</f>
        <v>3743516</v>
      </c>
      <c r="J13" s="210">
        <v>3857299</v>
      </c>
      <c r="K13" s="62"/>
    </row>
    <row r="14" spans="1:11">
      <c r="A14" s="215" t="s">
        <v>151</v>
      </c>
      <c r="B14" s="216"/>
      <c r="C14" s="216"/>
      <c r="D14" s="216"/>
      <c r="E14" s="217"/>
      <c r="F14" s="77">
        <f>1500/7.5345</f>
        <v>199.08421262193906</v>
      </c>
      <c r="G14" s="77">
        <v>0</v>
      </c>
      <c r="H14" s="210">
        <v>0</v>
      </c>
      <c r="I14" s="210">
        <v>0</v>
      </c>
      <c r="J14" s="210">
        <v>0</v>
      </c>
      <c r="K14" s="62"/>
    </row>
    <row r="15" spans="1:11">
      <c r="A15" s="60" t="s">
        <v>2</v>
      </c>
      <c r="B15" s="61"/>
      <c r="C15" s="61"/>
      <c r="D15" s="61"/>
      <c r="E15" s="61"/>
      <c r="F15" s="76">
        <f>F16+F17</f>
        <v>2101735.2166699846</v>
      </c>
      <c r="G15" s="76">
        <f t="shared" ref="G15:J15" si="1">G16+G17</f>
        <v>2540390</v>
      </c>
      <c r="H15" s="209">
        <f t="shared" si="1"/>
        <v>2938516</v>
      </c>
      <c r="I15" s="209">
        <f t="shared" si="1"/>
        <v>3743516</v>
      </c>
      <c r="J15" s="209">
        <f t="shared" si="1"/>
        <v>3857299</v>
      </c>
      <c r="K15" s="62"/>
    </row>
    <row r="16" spans="1:11" ht="15" customHeight="1">
      <c r="A16" s="240" t="s">
        <v>152</v>
      </c>
      <c r="B16" s="241"/>
      <c r="C16" s="241"/>
      <c r="D16" s="241"/>
      <c r="E16" s="242"/>
      <c r="F16" s="77">
        <f>15513974.17/7.5345</f>
        <v>2059058.221514367</v>
      </c>
      <c r="G16" s="77">
        <v>2525142</v>
      </c>
      <c r="H16" s="210">
        <f>2911916-2909</f>
        <v>2909007</v>
      </c>
      <c r="I16" s="210">
        <f>3737916-113000-609</f>
        <v>3624307</v>
      </c>
      <c r="J16" s="210">
        <f>3738699-700</f>
        <v>3737999</v>
      </c>
      <c r="K16" s="62"/>
    </row>
    <row r="17" spans="1:13">
      <c r="A17" s="215" t="s">
        <v>153</v>
      </c>
      <c r="B17" s="216"/>
      <c r="C17" s="216"/>
      <c r="D17" s="216"/>
      <c r="E17" s="217"/>
      <c r="F17" s="77">
        <f>321549.82/7.5345</f>
        <v>42676.995155617493</v>
      </c>
      <c r="G17" s="77">
        <v>15248</v>
      </c>
      <c r="H17" s="210">
        <f>26600+2909</f>
        <v>29509</v>
      </c>
      <c r="I17" s="210">
        <f>118600+609</f>
        <v>119209</v>
      </c>
      <c r="J17" s="210">
        <f>118600+700</f>
        <v>119300</v>
      </c>
      <c r="K17" s="62"/>
    </row>
    <row r="18" spans="1:13" ht="15.75" customHeight="1">
      <c r="A18" s="230" t="s">
        <v>3</v>
      </c>
      <c r="B18" s="231"/>
      <c r="C18" s="231"/>
      <c r="D18" s="231"/>
      <c r="E18" s="232"/>
      <c r="F18" s="76">
        <f>F12-F15</f>
        <v>-9051.9888512841426</v>
      </c>
      <c r="G18" s="76">
        <f t="shared" ref="G18:J18" si="2">G12-G15</f>
        <v>-3889</v>
      </c>
      <c r="H18" s="76">
        <f t="shared" si="2"/>
        <v>-4000</v>
      </c>
      <c r="I18" s="76">
        <f t="shared" si="2"/>
        <v>0</v>
      </c>
      <c r="J18" s="76">
        <f t="shared" si="2"/>
        <v>0</v>
      </c>
      <c r="K18" s="62"/>
    </row>
    <row r="19" spans="1:13">
      <c r="A19" s="68"/>
      <c r="B19" s="69"/>
      <c r="C19" s="69"/>
      <c r="D19" s="69"/>
      <c r="E19" s="69"/>
      <c r="F19" s="70"/>
      <c r="G19" s="70"/>
      <c r="H19" s="70"/>
      <c r="I19" s="70"/>
      <c r="J19" s="70"/>
      <c r="K19" s="62"/>
    </row>
    <row r="20" spans="1:13" ht="18" customHeight="1">
      <c r="A20" s="28"/>
      <c r="B20" s="71"/>
      <c r="C20" s="71"/>
      <c r="D20" s="71"/>
      <c r="E20" s="71"/>
      <c r="F20" s="71"/>
      <c r="G20" s="71"/>
      <c r="H20" s="71"/>
      <c r="I20" s="72"/>
      <c r="J20" s="72"/>
      <c r="K20" s="62"/>
    </row>
    <row r="21" spans="1:13">
      <c r="A21" s="224" t="s">
        <v>28</v>
      </c>
      <c r="B21" s="224"/>
      <c r="C21" s="224"/>
      <c r="D21" s="224"/>
      <c r="E21" s="224"/>
      <c r="F21" s="224"/>
      <c r="G21" s="224"/>
      <c r="H21" s="224"/>
      <c r="I21" s="224"/>
      <c r="J21" s="224"/>
      <c r="K21" s="62"/>
    </row>
    <row r="22" spans="1:13">
      <c r="A22" s="28"/>
      <c r="B22" s="71"/>
      <c r="C22" s="71"/>
      <c r="D22" s="71"/>
      <c r="E22" s="71"/>
      <c r="F22" s="71"/>
      <c r="G22" s="71"/>
      <c r="H22" s="71"/>
      <c r="I22" s="72"/>
      <c r="J22" s="67"/>
      <c r="K22" s="62"/>
    </row>
    <row r="23" spans="1:13" ht="25.5" customHeight="1">
      <c r="A23" s="221" t="s">
        <v>258</v>
      </c>
      <c r="B23" s="222"/>
      <c r="C23" s="222"/>
      <c r="D23" s="222"/>
      <c r="E23" s="223"/>
      <c r="F23" s="30" t="s">
        <v>156</v>
      </c>
      <c r="G23" s="30" t="s">
        <v>157</v>
      </c>
      <c r="H23" s="30" t="s">
        <v>158</v>
      </c>
      <c r="I23" s="30" t="s">
        <v>29</v>
      </c>
      <c r="J23" s="31" t="s">
        <v>159</v>
      </c>
      <c r="K23" s="62"/>
    </row>
    <row r="24" spans="1:13" ht="15" customHeight="1">
      <c r="A24" s="215" t="s">
        <v>154</v>
      </c>
      <c r="B24" s="216"/>
      <c r="C24" s="216"/>
      <c r="D24" s="216"/>
      <c r="E24" s="217"/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62"/>
      <c r="M24" s="16"/>
    </row>
    <row r="25" spans="1:13" ht="26.25" customHeight="1">
      <c r="A25" s="240" t="s">
        <v>155</v>
      </c>
      <c r="B25" s="241"/>
      <c r="C25" s="241"/>
      <c r="D25" s="241"/>
      <c r="E25" s="242"/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62"/>
      <c r="M25" s="16"/>
    </row>
    <row r="26" spans="1:13" ht="15.75" customHeight="1">
      <c r="A26" s="230" t="s">
        <v>4</v>
      </c>
      <c r="B26" s="231"/>
      <c r="C26" s="231"/>
      <c r="D26" s="231"/>
      <c r="E26" s="232"/>
      <c r="F26" s="76">
        <f>F24-F25</f>
        <v>0</v>
      </c>
      <c r="G26" s="76">
        <f t="shared" ref="G26:J26" si="3">G24-G25</f>
        <v>0</v>
      </c>
      <c r="H26" s="76">
        <f t="shared" si="3"/>
        <v>0</v>
      </c>
      <c r="I26" s="76">
        <f t="shared" si="3"/>
        <v>0</v>
      </c>
      <c r="J26" s="76">
        <f t="shared" si="3"/>
        <v>0</v>
      </c>
      <c r="K26" s="62"/>
    </row>
    <row r="27" spans="1:13">
      <c r="A27" s="73"/>
      <c r="B27" s="71"/>
      <c r="C27" s="71"/>
      <c r="D27" s="71"/>
      <c r="E27" s="71"/>
      <c r="F27" s="71"/>
      <c r="G27" s="71"/>
      <c r="H27" s="71"/>
      <c r="I27" s="72"/>
      <c r="J27" s="72"/>
      <c r="K27" s="62"/>
    </row>
    <row r="28" spans="1:13" ht="15.75" customHeight="1">
      <c r="A28" s="244" t="s">
        <v>255</v>
      </c>
      <c r="B28" s="244"/>
      <c r="C28" s="244"/>
      <c r="D28" s="244"/>
      <c r="E28" s="244"/>
      <c r="F28" s="244"/>
      <c r="G28" s="244"/>
      <c r="H28" s="244"/>
      <c r="I28" s="244"/>
      <c r="J28" s="244"/>
      <c r="K28" s="62"/>
    </row>
    <row r="29" spans="1:13">
      <c r="A29" s="195"/>
      <c r="B29" s="194"/>
      <c r="C29" s="194"/>
      <c r="D29" s="194"/>
      <c r="E29" s="194"/>
      <c r="F29" s="194"/>
      <c r="G29" s="194"/>
      <c r="H29" s="194"/>
      <c r="I29" s="196"/>
      <c r="J29" s="196"/>
      <c r="K29" s="62"/>
    </row>
    <row r="30" spans="1:13" ht="25.5" customHeight="1">
      <c r="A30" s="221" t="s">
        <v>258</v>
      </c>
      <c r="B30" s="222"/>
      <c r="C30" s="222"/>
      <c r="D30" s="222"/>
      <c r="E30" s="223"/>
      <c r="F30" s="30" t="s">
        <v>156</v>
      </c>
      <c r="G30" s="30" t="s">
        <v>157</v>
      </c>
      <c r="H30" s="30" t="s">
        <v>158</v>
      </c>
      <c r="I30" s="30" t="s">
        <v>29</v>
      </c>
      <c r="J30" s="31" t="s">
        <v>159</v>
      </c>
      <c r="K30" s="62"/>
    </row>
    <row r="31" spans="1:13" ht="29.25" customHeight="1">
      <c r="A31" s="245" t="s">
        <v>184</v>
      </c>
      <c r="B31" s="246"/>
      <c r="C31" s="246"/>
      <c r="D31" s="246"/>
      <c r="E31" s="247"/>
      <c r="F31" s="197">
        <v>12941</v>
      </c>
      <c r="G31" s="197">
        <v>3889.13</v>
      </c>
      <c r="H31" s="198">
        <v>4000</v>
      </c>
      <c r="I31" s="198">
        <v>0</v>
      </c>
      <c r="J31" s="198"/>
      <c r="K31" s="62"/>
    </row>
    <row r="32" spans="1:13" ht="15.75" customHeight="1">
      <c r="A32" s="199">
        <v>9</v>
      </c>
      <c r="B32" s="200" t="s">
        <v>256</v>
      </c>
      <c r="C32" s="201"/>
      <c r="D32" s="201"/>
      <c r="E32" s="201"/>
      <c r="F32" s="202">
        <v>12941</v>
      </c>
      <c r="G32" s="202">
        <v>6251</v>
      </c>
      <c r="H32" s="203">
        <v>4000</v>
      </c>
      <c r="I32" s="203">
        <v>0</v>
      </c>
      <c r="J32" s="203">
        <v>0</v>
      </c>
      <c r="K32" s="62"/>
    </row>
    <row r="33" spans="1:11" ht="41.25" customHeight="1">
      <c r="A33" s="199">
        <v>9</v>
      </c>
      <c r="B33" s="200" t="s">
        <v>257</v>
      </c>
      <c r="C33" s="201"/>
      <c r="D33" s="201"/>
      <c r="E33" s="201"/>
      <c r="F33" s="202"/>
      <c r="G33" s="202">
        <v>2361.8000000000002</v>
      </c>
      <c r="H33" s="202"/>
      <c r="I33" s="202">
        <v>0</v>
      </c>
      <c r="J33" s="202">
        <v>0</v>
      </c>
      <c r="K33" s="62"/>
    </row>
    <row r="34" spans="1:11" ht="30.75" customHeight="1">
      <c r="A34" s="248" t="s">
        <v>263</v>
      </c>
      <c r="B34" s="249"/>
      <c r="C34" s="249"/>
      <c r="D34" s="249"/>
      <c r="E34" s="249"/>
      <c r="F34" s="76">
        <v>12941</v>
      </c>
      <c r="G34" s="76">
        <f>G32-G33</f>
        <v>3889.2</v>
      </c>
      <c r="H34" s="76">
        <v>4000</v>
      </c>
      <c r="I34" s="76">
        <v>0</v>
      </c>
      <c r="J34" s="76">
        <v>0</v>
      </c>
      <c r="K34" s="62"/>
    </row>
    <row r="35" spans="1:11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62"/>
    </row>
    <row r="36" spans="1:11" ht="15.75" customHeight="1">
      <c r="A36" s="244" t="s">
        <v>259</v>
      </c>
      <c r="B36" s="244"/>
      <c r="C36" s="244"/>
      <c r="D36" s="244"/>
      <c r="E36" s="244"/>
      <c r="F36" s="244"/>
      <c r="G36" s="244"/>
      <c r="H36" s="244"/>
      <c r="I36" s="244"/>
      <c r="J36" s="244"/>
      <c r="K36" s="62"/>
    </row>
    <row r="37" spans="1:11">
      <c r="A37" s="195"/>
      <c r="B37" s="194"/>
      <c r="C37" s="194"/>
      <c r="D37" s="194"/>
      <c r="E37" s="194"/>
      <c r="F37" s="194"/>
      <c r="G37" s="194"/>
      <c r="H37" s="194"/>
      <c r="I37" s="196"/>
      <c r="J37" s="196"/>
      <c r="K37" s="62"/>
    </row>
    <row r="38" spans="1:11" ht="25.5" customHeight="1">
      <c r="A38" s="221" t="s">
        <v>34</v>
      </c>
      <c r="B38" s="222"/>
      <c r="C38" s="222"/>
      <c r="D38" s="222"/>
      <c r="E38" s="223"/>
      <c r="F38" s="30" t="s">
        <v>156</v>
      </c>
      <c r="G38" s="30" t="s">
        <v>157</v>
      </c>
      <c r="H38" s="30" t="s">
        <v>158</v>
      </c>
      <c r="I38" s="30" t="s">
        <v>29</v>
      </c>
      <c r="J38" s="31" t="s">
        <v>159</v>
      </c>
      <c r="K38" s="62"/>
    </row>
    <row r="39" spans="1:11" ht="15.75" customHeight="1">
      <c r="A39" s="200" t="s">
        <v>260</v>
      </c>
      <c r="B39" s="205"/>
      <c r="C39" s="207"/>
      <c r="D39" s="207"/>
      <c r="E39" s="207"/>
      <c r="F39" s="202">
        <f>F12+F34</f>
        <v>2105624.2278187005</v>
      </c>
      <c r="G39" s="208">
        <f>G12+G32+G24</f>
        <v>2542752</v>
      </c>
      <c r="H39" s="208">
        <f t="shared" ref="H39:J39" si="4">H12+H32+H24</f>
        <v>2938516</v>
      </c>
      <c r="I39" s="208">
        <f t="shared" si="4"/>
        <v>3743516</v>
      </c>
      <c r="J39" s="208">
        <f t="shared" si="4"/>
        <v>3857299</v>
      </c>
      <c r="K39" s="62"/>
    </row>
    <row r="40" spans="1:11" ht="28.5" customHeight="1">
      <c r="A40" s="200" t="s">
        <v>261</v>
      </c>
      <c r="B40" s="205"/>
      <c r="C40" s="207"/>
      <c r="D40" s="207"/>
      <c r="E40" s="207"/>
      <c r="F40" s="202">
        <f>F15+F25+F33</f>
        <v>2101735.2166699846</v>
      </c>
      <c r="G40" s="208">
        <f>G15+G33+G25</f>
        <v>2542751.7999999998</v>
      </c>
      <c r="H40" s="208">
        <f t="shared" ref="H40:J40" si="5">H15+H33+H25</f>
        <v>2938516</v>
      </c>
      <c r="I40" s="208">
        <f t="shared" si="5"/>
        <v>3743516</v>
      </c>
      <c r="J40" s="208">
        <f t="shared" si="5"/>
        <v>3857299</v>
      </c>
      <c r="K40" s="62"/>
    </row>
    <row r="41" spans="1:11" ht="15.75" customHeight="1">
      <c r="A41" s="238" t="s">
        <v>262</v>
      </c>
      <c r="B41" s="239"/>
      <c r="C41" s="239"/>
      <c r="D41" s="239"/>
      <c r="E41" s="239"/>
      <c r="F41" s="206">
        <f>F39-F40</f>
        <v>3889.0111487158574</v>
      </c>
      <c r="G41" s="206">
        <f t="shared" ref="G41:J41" si="6">G39-G40</f>
        <v>0.20000000018626451</v>
      </c>
      <c r="H41" s="206">
        <f t="shared" si="6"/>
        <v>0</v>
      </c>
      <c r="I41" s="206">
        <f t="shared" si="6"/>
        <v>0</v>
      </c>
      <c r="J41" s="206">
        <f t="shared" si="6"/>
        <v>0</v>
      </c>
      <c r="K41" s="62"/>
    </row>
    <row r="42" spans="1:11">
      <c r="A42" s="218"/>
      <c r="B42" s="218"/>
      <c r="C42" s="218"/>
      <c r="D42" s="218"/>
      <c r="E42" s="218"/>
      <c r="F42" s="218"/>
      <c r="G42" s="218"/>
      <c r="H42" s="218"/>
      <c r="I42" s="218"/>
      <c r="J42" s="218"/>
      <c r="K42" s="62"/>
    </row>
    <row r="43" spans="1:11">
      <c r="A43" s="73"/>
      <c r="B43" s="71"/>
      <c r="C43" s="71"/>
      <c r="D43" s="71"/>
      <c r="E43" s="71"/>
      <c r="F43" s="71"/>
      <c r="G43" s="71"/>
      <c r="H43" s="71"/>
      <c r="I43" s="72"/>
      <c r="J43" s="72"/>
      <c r="K43" s="62"/>
    </row>
    <row r="44" spans="1:11">
      <c r="A44" s="74"/>
      <c r="B44" s="75"/>
      <c r="C44" s="75"/>
      <c r="D44" s="75"/>
      <c r="E44" s="75"/>
      <c r="F44" s="75"/>
      <c r="G44" s="75"/>
      <c r="H44" s="70"/>
      <c r="I44" s="70"/>
      <c r="J44" s="70"/>
      <c r="K44" s="62"/>
    </row>
    <row r="45" spans="1:11" ht="60" customHeight="1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62"/>
    </row>
    <row r="47" spans="1:11" ht="36" customHeight="1">
      <c r="A47" s="219"/>
      <c r="B47" s="219"/>
      <c r="C47" s="219"/>
      <c r="D47" s="219"/>
      <c r="E47" s="219"/>
      <c r="F47" s="219"/>
      <c r="G47" s="219"/>
      <c r="H47" s="219"/>
      <c r="I47" s="219"/>
      <c r="J47" s="219"/>
    </row>
    <row r="49" spans="1:10" ht="30.75" customHeight="1">
      <c r="A49" s="219"/>
      <c r="B49" s="219"/>
      <c r="C49" s="219"/>
      <c r="D49" s="219"/>
      <c r="E49" s="219"/>
      <c r="F49" s="219"/>
      <c r="G49" s="219"/>
      <c r="H49" s="219"/>
      <c r="I49" s="219"/>
      <c r="J49" s="219"/>
    </row>
    <row r="51" spans="1:10">
      <c r="A51" s="16"/>
    </row>
  </sheetData>
  <mergeCells count="29">
    <mergeCell ref="A16:E16"/>
    <mergeCell ref="A17:E17"/>
    <mergeCell ref="A24:E24"/>
    <mergeCell ref="A49:J49"/>
    <mergeCell ref="A26:E26"/>
    <mergeCell ref="A45:J45"/>
    <mergeCell ref="A25:E25"/>
    <mergeCell ref="A38:E38"/>
    <mergeCell ref="A36:J36"/>
    <mergeCell ref="A28:J28"/>
    <mergeCell ref="A31:E31"/>
    <mergeCell ref="A34:E34"/>
    <mergeCell ref="A30:E30"/>
    <mergeCell ref="A14:E14"/>
    <mergeCell ref="A42:J42"/>
    <mergeCell ref="A47:J47"/>
    <mergeCell ref="A3:K3"/>
    <mergeCell ref="A11:E11"/>
    <mergeCell ref="A23:E23"/>
    <mergeCell ref="A21:J21"/>
    <mergeCell ref="A4:J4"/>
    <mergeCell ref="A6:J6"/>
    <mergeCell ref="A12:E12"/>
    <mergeCell ref="A18:E18"/>
    <mergeCell ref="A9:J9"/>
    <mergeCell ref="A8:J8"/>
    <mergeCell ref="F7:G7"/>
    <mergeCell ref="A13:E13"/>
    <mergeCell ref="A41:E41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topLeftCell="A12" workbookViewId="0">
      <selection sqref="A1:H31"/>
    </sheetView>
  </sheetViews>
  <sheetFormatPr defaultRowHeight="15"/>
  <cols>
    <col min="1" max="1" width="7.28515625" customWidth="1"/>
    <col min="2" max="2" width="8.5703125" customWidth="1"/>
    <col min="3" max="3" width="39.7109375" customWidth="1"/>
    <col min="4" max="8" width="15.28515625" customWidth="1"/>
    <col min="10" max="10" width="12.7109375" bestFit="1" customWidth="1"/>
    <col min="11" max="11" width="14.7109375" bestFit="1" customWidth="1"/>
  </cols>
  <sheetData>
    <row r="1" spans="1:11">
      <c r="A1" s="81" t="s">
        <v>23</v>
      </c>
      <c r="B1" s="79"/>
      <c r="C1" s="79"/>
      <c r="D1" s="79"/>
      <c r="E1" s="79"/>
      <c r="F1" s="79"/>
      <c r="G1" s="79"/>
      <c r="H1" s="79"/>
    </row>
    <row r="2" spans="1:11">
      <c r="A2" s="79"/>
      <c r="B2" s="79"/>
      <c r="C2" s="79"/>
      <c r="D2" s="78" t="s">
        <v>79</v>
      </c>
      <c r="E2" s="150"/>
      <c r="F2" s="79"/>
      <c r="G2" s="79"/>
      <c r="H2" s="79"/>
    </row>
    <row r="3" spans="1:11" ht="36" customHeight="1">
      <c r="A3" s="250" t="s">
        <v>160</v>
      </c>
      <c r="B3" s="250"/>
      <c r="C3" s="250"/>
      <c r="D3" s="250"/>
      <c r="E3" s="250"/>
      <c r="F3" s="250"/>
      <c r="G3" s="250"/>
      <c r="H3" s="250"/>
    </row>
    <row r="4" spans="1:11" ht="18" customHeight="1">
      <c r="A4" s="224"/>
      <c r="B4" s="224"/>
      <c r="C4" s="224"/>
      <c r="D4" s="224"/>
      <c r="E4" s="224"/>
      <c r="F4" s="224"/>
      <c r="G4" s="224"/>
      <c r="H4" s="224"/>
    </row>
    <row r="5" spans="1:11" ht="18" customHeight="1">
      <c r="A5" s="224" t="s">
        <v>6</v>
      </c>
      <c r="B5" s="224"/>
      <c r="C5" s="224"/>
      <c r="D5" s="224"/>
      <c r="E5" s="224"/>
      <c r="F5" s="224"/>
      <c r="G5" s="224"/>
      <c r="H5" s="224"/>
    </row>
    <row r="6" spans="1:11">
      <c r="A6" s="148"/>
      <c r="B6" s="148"/>
      <c r="C6" s="148"/>
      <c r="D6" s="148"/>
      <c r="E6" s="89"/>
      <c r="F6" s="79"/>
      <c r="G6" s="79"/>
      <c r="H6" s="79"/>
    </row>
    <row r="7" spans="1:11" ht="15.75" customHeight="1">
      <c r="A7" s="224" t="s">
        <v>1</v>
      </c>
      <c r="B7" s="224"/>
      <c r="C7" s="224"/>
      <c r="D7" s="224"/>
      <c r="E7" s="224"/>
      <c r="F7" s="224"/>
      <c r="G7" s="224"/>
      <c r="H7" s="224"/>
    </row>
    <row r="8" spans="1:11" ht="18">
      <c r="A8" s="1"/>
      <c r="B8" s="1"/>
      <c r="C8" s="1"/>
      <c r="D8" s="1"/>
      <c r="E8" s="1"/>
      <c r="F8" s="1"/>
      <c r="G8" s="2"/>
      <c r="H8" s="26"/>
    </row>
    <row r="9" spans="1:11" ht="24" customHeight="1">
      <c r="A9" s="12" t="s">
        <v>7</v>
      </c>
      <c r="B9" s="11" t="s">
        <v>8</v>
      </c>
      <c r="C9" s="11" t="s">
        <v>5</v>
      </c>
      <c r="D9" s="11" t="s">
        <v>156</v>
      </c>
      <c r="E9" s="11" t="s">
        <v>157</v>
      </c>
      <c r="F9" s="11" t="s">
        <v>158</v>
      </c>
      <c r="G9" s="11" t="s">
        <v>29</v>
      </c>
      <c r="H9" s="11" t="s">
        <v>159</v>
      </c>
    </row>
    <row r="10" spans="1:11" ht="30" customHeight="1">
      <c r="A10" s="31"/>
      <c r="B10" s="82"/>
      <c r="C10" s="17" t="s">
        <v>0</v>
      </c>
      <c r="D10" s="104">
        <f>D11+D17</f>
        <v>2092683.2278187007</v>
      </c>
      <c r="E10" s="104">
        <f>E11+E17</f>
        <v>2536501</v>
      </c>
      <c r="F10" s="104">
        <f>F11+F17</f>
        <v>2934516</v>
      </c>
      <c r="G10" s="104">
        <f>G11+G17</f>
        <v>3743516</v>
      </c>
      <c r="H10" s="104">
        <f>H11+H17</f>
        <v>3857299</v>
      </c>
    </row>
    <row r="11" spans="1:11" ht="30" customHeight="1">
      <c r="A11" s="6">
        <v>6</v>
      </c>
      <c r="B11" s="6"/>
      <c r="C11" s="6" t="s">
        <v>10</v>
      </c>
      <c r="D11" s="56">
        <f>SUM(D12:D16)</f>
        <v>2092484.1436060788</v>
      </c>
      <c r="E11" s="56">
        <f t="shared" ref="E11:H11" si="0">SUM(E12:E16)</f>
        <v>2536501</v>
      </c>
      <c r="F11" s="56">
        <f t="shared" si="0"/>
        <v>2934516</v>
      </c>
      <c r="G11" s="56">
        <f t="shared" si="0"/>
        <v>3743516</v>
      </c>
      <c r="H11" s="56">
        <f t="shared" si="0"/>
        <v>3857299</v>
      </c>
    </row>
    <row r="12" spans="1:11" ht="30" customHeight="1">
      <c r="A12" s="6"/>
      <c r="B12" s="6">
        <v>63</v>
      </c>
      <c r="C12" s="10" t="s">
        <v>31</v>
      </c>
      <c r="D12" s="56">
        <f>173899.35/7.5345</f>
        <v>23080.410113477999</v>
      </c>
      <c r="E12" s="56">
        <v>21236</v>
      </c>
      <c r="F12" s="56">
        <f>21236</f>
        <v>21236</v>
      </c>
      <c r="G12" s="56">
        <f>21236</f>
        <v>21236</v>
      </c>
      <c r="H12" s="56">
        <f>21000</f>
        <v>21000</v>
      </c>
    </row>
    <row r="13" spans="1:11" ht="30" customHeight="1">
      <c r="A13" s="6"/>
      <c r="B13" s="6">
        <v>64</v>
      </c>
      <c r="C13" s="10" t="s">
        <v>36</v>
      </c>
      <c r="D13" s="56">
        <f>0.34/7.5345</f>
        <v>4.512575486097286E-2</v>
      </c>
      <c r="E13" s="56">
        <v>1</v>
      </c>
      <c r="F13" s="56">
        <v>1</v>
      </c>
      <c r="G13" s="56">
        <v>1</v>
      </c>
      <c r="H13" s="56">
        <v>1</v>
      </c>
      <c r="K13" s="59"/>
    </row>
    <row r="14" spans="1:11" ht="30" customHeight="1">
      <c r="A14" s="6"/>
      <c r="B14" s="6">
        <v>65</v>
      </c>
      <c r="C14" s="10" t="s">
        <v>38</v>
      </c>
      <c r="D14" s="56">
        <f>3242299.15/7.5345</f>
        <v>430327.04890835489</v>
      </c>
      <c r="E14" s="56">
        <v>477802</v>
      </c>
      <c r="F14" s="56">
        <f>458000+1327</f>
        <v>459327</v>
      </c>
      <c r="G14" s="56">
        <f>632000+1327</f>
        <v>633327</v>
      </c>
      <c r="H14" s="56">
        <f>632000+1300</f>
        <v>633300</v>
      </c>
      <c r="K14" s="59"/>
    </row>
    <row r="15" spans="1:11" ht="40.5" customHeight="1">
      <c r="A15" s="6"/>
      <c r="B15" s="6">
        <v>66</v>
      </c>
      <c r="C15" s="10" t="s">
        <v>41</v>
      </c>
      <c r="D15" s="56">
        <f>167813.86/7.5345</f>
        <v>22272.726790098874</v>
      </c>
      <c r="E15" s="56">
        <v>12437</v>
      </c>
      <c r="F15" s="56">
        <f>7696+2256</f>
        <v>9952</v>
      </c>
      <c r="G15" s="56">
        <f>7696+2256</f>
        <v>9952</v>
      </c>
      <c r="H15" s="56">
        <f>7698+2300</f>
        <v>9998</v>
      </c>
    </row>
    <row r="16" spans="1:11" ht="30" customHeight="1">
      <c r="A16" s="6"/>
      <c r="B16" s="6">
        <v>67</v>
      </c>
      <c r="C16" s="192" t="s">
        <v>32</v>
      </c>
      <c r="D16" s="56">
        <f>12181809.08/7.5345</f>
        <v>1616803.9126683921</v>
      </c>
      <c r="E16" s="56">
        <v>2025025</v>
      </c>
      <c r="F16" s="56">
        <f>2305000+139000</f>
        <v>2444000</v>
      </c>
      <c r="G16" s="56">
        <f>2997000-113000+195000</f>
        <v>3079000</v>
      </c>
      <c r="H16" s="56">
        <f>2998000+195000</f>
        <v>3193000</v>
      </c>
    </row>
    <row r="17" spans="1:10" ht="30" customHeight="1">
      <c r="A17" s="9">
        <v>7</v>
      </c>
      <c r="B17" s="9"/>
      <c r="C17" s="13" t="s">
        <v>11</v>
      </c>
      <c r="D17" s="56">
        <f>1500/7.5345</f>
        <v>199.08421262193906</v>
      </c>
      <c r="E17" s="54">
        <v>0</v>
      </c>
      <c r="F17" s="56">
        <f t="shared" ref="F17:H17" si="1">+F18</f>
        <v>0</v>
      </c>
      <c r="G17" s="56">
        <v>0</v>
      </c>
      <c r="H17" s="56">
        <f t="shared" si="1"/>
        <v>0</v>
      </c>
    </row>
    <row r="18" spans="1:10" ht="30" customHeight="1">
      <c r="A18" s="6"/>
      <c r="B18" s="6">
        <v>72</v>
      </c>
      <c r="C18" s="103" t="s">
        <v>30</v>
      </c>
      <c r="D18" s="56">
        <f>D17</f>
        <v>199.08421262193906</v>
      </c>
      <c r="E18" s="56">
        <v>0</v>
      </c>
      <c r="F18" s="56">
        <v>0</v>
      </c>
      <c r="G18" s="56">
        <v>0</v>
      </c>
      <c r="H18" s="56">
        <v>0</v>
      </c>
    </row>
    <row r="19" spans="1:10">
      <c r="A19" s="79"/>
      <c r="B19" s="79"/>
      <c r="C19" s="79"/>
      <c r="D19" s="79"/>
      <c r="E19" s="79"/>
      <c r="F19" s="79"/>
      <c r="G19" s="79"/>
      <c r="H19" s="79"/>
    </row>
    <row r="20" spans="1:10" ht="15.75" customHeight="1">
      <c r="A20" s="224" t="s">
        <v>12</v>
      </c>
      <c r="B20" s="224"/>
      <c r="C20" s="224"/>
      <c r="D20" s="224"/>
      <c r="E20" s="224"/>
      <c r="F20" s="224"/>
      <c r="G20" s="224"/>
      <c r="H20" s="224"/>
    </row>
    <row r="21" spans="1:10" ht="18">
      <c r="A21" s="1"/>
      <c r="B21" s="1"/>
      <c r="C21" s="1"/>
      <c r="D21" s="1"/>
      <c r="E21" s="1"/>
      <c r="F21" s="1"/>
      <c r="G21" s="2"/>
      <c r="H21" s="79"/>
    </row>
    <row r="22" spans="1:10" ht="35.25" customHeight="1">
      <c r="A22" s="12" t="s">
        <v>7</v>
      </c>
      <c r="B22" s="11" t="s">
        <v>8</v>
      </c>
      <c r="C22" s="11" t="s">
        <v>13</v>
      </c>
      <c r="D22" s="11" t="s">
        <v>156</v>
      </c>
      <c r="E22" s="11" t="s">
        <v>157</v>
      </c>
      <c r="F22" s="11" t="s">
        <v>158</v>
      </c>
      <c r="G22" s="11" t="s">
        <v>29</v>
      </c>
      <c r="H22" s="11" t="s">
        <v>159</v>
      </c>
    </row>
    <row r="23" spans="1:10" s="83" customFormat="1" ht="30" customHeight="1">
      <c r="A23" s="31"/>
      <c r="B23" s="82"/>
      <c r="C23" s="17" t="s">
        <v>2</v>
      </c>
      <c r="D23" s="104">
        <f>D24+D28</f>
        <v>2101735.2199999997</v>
      </c>
      <c r="E23" s="104">
        <f t="shared" ref="E23:H23" si="2">E24+E28</f>
        <v>2540390</v>
      </c>
      <c r="F23" s="211">
        <f>F24+F28</f>
        <v>2938516</v>
      </c>
      <c r="G23" s="211">
        <f t="shared" si="2"/>
        <v>3743516</v>
      </c>
      <c r="H23" s="211">
        <f t="shared" si="2"/>
        <v>3857299</v>
      </c>
    </row>
    <row r="24" spans="1:10" ht="32.25" customHeight="1">
      <c r="A24" s="6">
        <v>3</v>
      </c>
      <c r="B24" s="6"/>
      <c r="C24" s="6" t="s">
        <v>14</v>
      </c>
      <c r="D24" s="56">
        <f>SUM(D25:D27)</f>
        <v>2059058.22</v>
      </c>
      <c r="E24" s="56">
        <f>E25+E26+E27</f>
        <v>2525142</v>
      </c>
      <c r="F24" s="56">
        <f>F25+F26+F27</f>
        <v>2909007</v>
      </c>
      <c r="G24" s="56">
        <f>G25+G26+G27</f>
        <v>3624307</v>
      </c>
      <c r="H24" s="56">
        <f>H25+H26+H27</f>
        <v>3737999</v>
      </c>
      <c r="J24" s="22"/>
    </row>
    <row r="25" spans="1:10" ht="32.25" customHeight="1">
      <c r="A25" s="6"/>
      <c r="B25" s="10">
        <v>31</v>
      </c>
      <c r="C25" s="10" t="s">
        <v>15</v>
      </c>
      <c r="D25" s="56">
        <v>1621177.77</v>
      </c>
      <c r="E25" s="56">
        <v>1942313</v>
      </c>
      <c r="F25" s="56">
        <f>2222000+6800+5700</f>
        <v>2234500</v>
      </c>
      <c r="G25" s="56">
        <f>2997050-113000</f>
        <v>2884050</v>
      </c>
      <c r="H25" s="56">
        <v>2998050</v>
      </c>
    </row>
    <row r="26" spans="1:10" ht="32.25" customHeight="1">
      <c r="A26" s="14"/>
      <c r="B26" s="7">
        <v>32</v>
      </c>
      <c r="C26" s="7" t="s">
        <v>26</v>
      </c>
      <c r="D26" s="56">
        <v>435804.32</v>
      </c>
      <c r="E26" s="56">
        <v>580652</v>
      </c>
      <c r="F26" s="56">
        <f>79600+7697+425700+139000+1327+2256+1327+3250+200+14909-2909</f>
        <v>672357</v>
      </c>
      <c r="G26" s="56">
        <f>737816-609</f>
        <v>737207</v>
      </c>
      <c r="H26" s="56">
        <f>737599-700</f>
        <v>736899</v>
      </c>
      <c r="J26" s="58"/>
    </row>
    <row r="27" spans="1:10" ht="32.25" customHeight="1">
      <c r="A27" s="14"/>
      <c r="B27" s="7">
        <v>34</v>
      </c>
      <c r="C27" s="19" t="s">
        <v>44</v>
      </c>
      <c r="D27" s="56">
        <v>2076.13</v>
      </c>
      <c r="E27" s="56">
        <v>2177</v>
      </c>
      <c r="F27" s="56">
        <v>2150</v>
      </c>
      <c r="G27" s="56">
        <v>3050</v>
      </c>
      <c r="H27" s="56">
        <v>3050</v>
      </c>
    </row>
    <row r="28" spans="1:10" ht="32.25" customHeight="1">
      <c r="A28" s="9">
        <v>4</v>
      </c>
      <c r="B28" s="9"/>
      <c r="C28" s="13" t="s">
        <v>16</v>
      </c>
      <c r="D28" s="56">
        <f>D29+D30</f>
        <v>42677</v>
      </c>
      <c r="E28" s="56">
        <f t="shared" ref="E28:H28" si="3">E29+E30</f>
        <v>15248</v>
      </c>
      <c r="F28" s="56">
        <f t="shared" si="3"/>
        <v>29509</v>
      </c>
      <c r="G28" s="56">
        <f t="shared" si="3"/>
        <v>119209</v>
      </c>
      <c r="H28" s="56">
        <f t="shared" si="3"/>
        <v>119300</v>
      </c>
      <c r="J28" s="58"/>
    </row>
    <row r="29" spans="1:10" ht="32.25" customHeight="1">
      <c r="A29" s="6"/>
      <c r="B29" s="10">
        <v>41</v>
      </c>
      <c r="C29" s="19" t="s">
        <v>17</v>
      </c>
      <c r="D29" s="56">
        <v>0</v>
      </c>
      <c r="E29" s="56">
        <v>1661</v>
      </c>
      <c r="F29" s="56">
        <v>0</v>
      </c>
      <c r="G29" s="56">
        <v>0</v>
      </c>
      <c r="H29" s="56">
        <v>0</v>
      </c>
    </row>
    <row r="30" spans="1:10" ht="32.25" customHeight="1">
      <c r="A30" s="6"/>
      <c r="B30" s="10">
        <v>42</v>
      </c>
      <c r="C30" s="19" t="s">
        <v>33</v>
      </c>
      <c r="D30" s="56">
        <v>42677</v>
      </c>
      <c r="E30" s="56">
        <v>13587</v>
      </c>
      <c r="F30" s="56">
        <f>7000+16400+3200+2909</f>
        <v>29509</v>
      </c>
      <c r="G30" s="56">
        <f>118600+609</f>
        <v>119209</v>
      </c>
      <c r="H30" s="56">
        <f>118600+700</f>
        <v>119300</v>
      </c>
    </row>
  </sheetData>
  <mergeCells count="5">
    <mergeCell ref="A3:H3"/>
    <mergeCell ref="A4:H4"/>
    <mergeCell ref="A5:H5"/>
    <mergeCell ref="A7:H7"/>
    <mergeCell ref="A20:H2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9993-DB92-401E-8DFC-56E7065409F4}">
  <sheetPr>
    <pageSetUpPr fitToPage="1"/>
  </sheetPr>
  <dimension ref="A1:I41"/>
  <sheetViews>
    <sheetView workbookViewId="0">
      <selection sqref="A1:G42"/>
    </sheetView>
  </sheetViews>
  <sheetFormatPr defaultRowHeight="15"/>
  <cols>
    <col min="1" max="1" width="5.28515625" customWidth="1"/>
    <col min="2" max="2" width="39.85546875" customWidth="1"/>
    <col min="3" max="4" width="16.7109375" customWidth="1"/>
    <col min="5" max="5" width="19.5703125" customWidth="1"/>
    <col min="6" max="7" width="16.7109375" customWidth="1"/>
    <col min="8" max="9" width="15.5703125" customWidth="1"/>
  </cols>
  <sheetData>
    <row r="1" spans="1:9">
      <c r="A1" s="81" t="s">
        <v>23</v>
      </c>
      <c r="B1" s="79"/>
      <c r="C1" s="79"/>
      <c r="D1" s="79"/>
      <c r="E1" s="79"/>
      <c r="F1" s="79"/>
      <c r="G1" s="79"/>
      <c r="H1" s="79"/>
      <c r="I1" s="79"/>
    </row>
    <row r="2" spans="1:9" ht="15.75" customHeight="1">
      <c r="A2" s="234" t="s">
        <v>80</v>
      </c>
      <c r="B2" s="234"/>
      <c r="C2" s="234"/>
      <c r="D2" s="234"/>
      <c r="E2" s="234"/>
      <c r="F2" s="234"/>
      <c r="G2" s="234"/>
      <c r="H2" s="79"/>
      <c r="I2" s="79"/>
    </row>
    <row r="3" spans="1:9" ht="30" customHeight="1">
      <c r="A3" s="250" t="s">
        <v>161</v>
      </c>
      <c r="B3" s="250"/>
      <c r="C3" s="250"/>
      <c r="D3" s="250"/>
      <c r="E3" s="250"/>
      <c r="F3" s="250"/>
      <c r="G3" s="250"/>
      <c r="H3" s="84"/>
      <c r="I3" s="84"/>
    </row>
    <row r="4" spans="1:9" ht="15.75">
      <c r="A4" s="151"/>
      <c r="B4" s="151"/>
      <c r="C4" s="151"/>
      <c r="D4" s="151"/>
      <c r="E4" s="151"/>
      <c r="F4" s="151"/>
      <c r="G4" s="151"/>
      <c r="H4" s="85"/>
      <c r="I4" s="85"/>
    </row>
    <row r="5" spans="1:9" ht="15.75">
      <c r="A5" s="251" t="s">
        <v>6</v>
      </c>
      <c r="B5" s="251"/>
      <c r="C5" s="251"/>
      <c r="D5" s="251"/>
      <c r="E5" s="251"/>
      <c r="F5" s="251"/>
      <c r="G5" s="251"/>
      <c r="H5" s="86"/>
      <c r="I5" s="86"/>
    </row>
    <row r="6" spans="1:9">
      <c r="A6" s="148"/>
      <c r="B6" s="148"/>
      <c r="C6" s="148"/>
      <c r="D6" s="148"/>
      <c r="E6" s="148"/>
      <c r="F6" s="89"/>
      <c r="G6" s="79"/>
      <c r="H6" s="79"/>
      <c r="I6" s="79"/>
    </row>
    <row r="7" spans="1:9" ht="15.75">
      <c r="A7" s="251" t="s">
        <v>1</v>
      </c>
      <c r="B7" s="251"/>
      <c r="C7" s="251"/>
      <c r="D7" s="251"/>
      <c r="E7" s="251"/>
      <c r="F7" s="251"/>
      <c r="G7" s="251"/>
      <c r="H7" s="86"/>
      <c r="I7" s="86"/>
    </row>
    <row r="8" spans="1:9" ht="18">
      <c r="A8" s="1"/>
      <c r="B8" s="1"/>
      <c r="C8" s="1"/>
      <c r="D8" s="1"/>
      <c r="E8" s="1"/>
      <c r="F8" s="1"/>
      <c r="G8" s="1"/>
      <c r="H8" s="2"/>
      <c r="I8" s="25"/>
    </row>
    <row r="9" spans="1:9" ht="24.75" customHeight="1">
      <c r="A9" s="11" t="s">
        <v>9</v>
      </c>
      <c r="B9" s="11" t="s">
        <v>5</v>
      </c>
      <c r="C9" s="11" t="s">
        <v>156</v>
      </c>
      <c r="D9" s="11" t="s">
        <v>157</v>
      </c>
      <c r="E9" s="11" t="s">
        <v>158</v>
      </c>
      <c r="F9" s="11" t="s">
        <v>29</v>
      </c>
      <c r="G9" s="11" t="s">
        <v>159</v>
      </c>
    </row>
    <row r="10" spans="1:9" ht="22.5" customHeight="1">
      <c r="A10" s="6"/>
      <c r="B10" s="6" t="s">
        <v>0</v>
      </c>
      <c r="C10" s="56">
        <f>C11+C13+C15+C17+C20+C22</f>
        <v>2092683.23</v>
      </c>
      <c r="D10" s="56">
        <f t="shared" ref="D10:G10" si="0">D11+D13+D15+D17+D20+D22</f>
        <v>2536501</v>
      </c>
      <c r="E10" s="56">
        <f t="shared" si="0"/>
        <v>2934516</v>
      </c>
      <c r="F10" s="56">
        <f t="shared" si="0"/>
        <v>3743516</v>
      </c>
      <c r="G10" s="56">
        <f t="shared" si="0"/>
        <v>3857299</v>
      </c>
    </row>
    <row r="11" spans="1:9" ht="22.5" customHeight="1">
      <c r="A11" s="106">
        <v>1</v>
      </c>
      <c r="B11" s="109" t="s">
        <v>171</v>
      </c>
      <c r="C11" s="56">
        <f>C12+0.01</f>
        <v>1616803.92</v>
      </c>
      <c r="D11" s="56">
        <f t="shared" ref="D11:G11" si="1">D12</f>
        <v>2025025</v>
      </c>
      <c r="E11" s="56">
        <f t="shared" si="1"/>
        <v>2305000</v>
      </c>
      <c r="F11" s="56">
        <f t="shared" si="1"/>
        <v>2884000</v>
      </c>
      <c r="G11" s="56">
        <f t="shared" si="1"/>
        <v>2998000</v>
      </c>
    </row>
    <row r="12" spans="1:9" ht="22.5" customHeight="1">
      <c r="A12" s="105" t="s">
        <v>43</v>
      </c>
      <c r="B12" s="107" t="s">
        <v>92</v>
      </c>
      <c r="C12" s="57">
        <v>1616803.91</v>
      </c>
      <c r="D12" s="57">
        <v>2025025</v>
      </c>
      <c r="E12" s="57">
        <v>2305000</v>
      </c>
      <c r="F12" s="57">
        <f>2997000-113000</f>
        <v>2884000</v>
      </c>
      <c r="G12" s="57">
        <v>2998000</v>
      </c>
    </row>
    <row r="13" spans="1:9" ht="22.5" customHeight="1">
      <c r="A13" s="106">
        <v>2</v>
      </c>
      <c r="B13" s="110" t="s">
        <v>172</v>
      </c>
      <c r="C13" s="56">
        <f>C14</f>
        <v>5812</v>
      </c>
      <c r="D13" s="56">
        <f t="shared" ref="D13:G13" si="2">D14</f>
        <v>6238</v>
      </c>
      <c r="E13" s="56">
        <f t="shared" si="2"/>
        <v>7697</v>
      </c>
      <c r="F13" s="56">
        <f t="shared" si="2"/>
        <v>7697</v>
      </c>
      <c r="G13" s="56">
        <f t="shared" si="2"/>
        <v>7699</v>
      </c>
    </row>
    <row r="14" spans="1:9" ht="22.5" customHeight="1">
      <c r="A14" s="105" t="s">
        <v>37</v>
      </c>
      <c r="B14" s="107" t="s">
        <v>87</v>
      </c>
      <c r="C14" s="57">
        <v>5812</v>
      </c>
      <c r="D14" s="57">
        <v>6238</v>
      </c>
      <c r="E14" s="57">
        <v>7697</v>
      </c>
      <c r="F14" s="57">
        <v>7697</v>
      </c>
      <c r="G14" s="57">
        <v>7699</v>
      </c>
    </row>
    <row r="15" spans="1:9" ht="22.5" customHeight="1">
      <c r="A15" s="106">
        <v>3</v>
      </c>
      <c r="B15" s="110" t="s">
        <v>173</v>
      </c>
      <c r="C15" s="56">
        <f>C16</f>
        <v>430327.05</v>
      </c>
      <c r="D15" s="56">
        <f t="shared" ref="D15:G15" si="3">D16</f>
        <v>476475</v>
      </c>
      <c r="E15" s="56">
        <f t="shared" si="3"/>
        <v>458000</v>
      </c>
      <c r="F15" s="56">
        <f t="shared" si="3"/>
        <v>632000</v>
      </c>
      <c r="G15" s="56">
        <f t="shared" si="3"/>
        <v>632000</v>
      </c>
    </row>
    <row r="16" spans="1:9" ht="22.5" customHeight="1">
      <c r="A16" s="105" t="s">
        <v>39</v>
      </c>
      <c r="B16" s="107" t="s">
        <v>88</v>
      </c>
      <c r="C16" s="57">
        <v>430327.05</v>
      </c>
      <c r="D16" s="57">
        <v>476475</v>
      </c>
      <c r="E16" s="57">
        <v>458000</v>
      </c>
      <c r="F16" s="57">
        <v>632000</v>
      </c>
      <c r="G16" s="57">
        <v>632000</v>
      </c>
    </row>
    <row r="17" spans="1:9" ht="22.5" customHeight="1">
      <c r="A17" s="106">
        <v>4</v>
      </c>
      <c r="B17" s="110" t="s">
        <v>174</v>
      </c>
      <c r="C17" s="56">
        <f>C18+C19</f>
        <v>23080.41</v>
      </c>
      <c r="D17" s="56">
        <v>21236</v>
      </c>
      <c r="E17" s="56">
        <f t="shared" ref="E17:G17" si="4">E18+E19</f>
        <v>160236</v>
      </c>
      <c r="F17" s="56">
        <f t="shared" si="4"/>
        <v>216236</v>
      </c>
      <c r="G17" s="56">
        <f t="shared" si="4"/>
        <v>216000</v>
      </c>
    </row>
    <row r="18" spans="1:9" ht="22.5" customHeight="1">
      <c r="A18" s="113" t="s">
        <v>177</v>
      </c>
      <c r="B18" s="107" t="s">
        <v>179</v>
      </c>
      <c r="C18" s="57">
        <v>0</v>
      </c>
      <c r="D18" s="57">
        <v>0</v>
      </c>
      <c r="E18" s="57">
        <v>139000</v>
      </c>
      <c r="F18" s="57">
        <v>195000</v>
      </c>
      <c r="G18" s="57">
        <v>195000</v>
      </c>
    </row>
    <row r="19" spans="1:9" ht="22.5" customHeight="1">
      <c r="A19" s="105" t="s">
        <v>35</v>
      </c>
      <c r="B19" s="107" t="s">
        <v>89</v>
      </c>
      <c r="C19" s="57">
        <v>23080.41</v>
      </c>
      <c r="D19" s="57">
        <v>23230</v>
      </c>
      <c r="E19" s="57">
        <v>21236</v>
      </c>
      <c r="F19" s="57">
        <v>21236</v>
      </c>
      <c r="G19" s="57">
        <v>21000</v>
      </c>
    </row>
    <row r="20" spans="1:9" ht="22.5" customHeight="1">
      <c r="A20" s="106">
        <v>5</v>
      </c>
      <c r="B20" s="110" t="s">
        <v>175</v>
      </c>
      <c r="C20" s="56">
        <f>C21</f>
        <v>16460.77</v>
      </c>
      <c r="D20" s="56">
        <f t="shared" ref="D20:G20" si="5">D21</f>
        <v>6200</v>
      </c>
      <c r="E20" s="56">
        <f t="shared" si="5"/>
        <v>2256</v>
      </c>
      <c r="F20" s="56">
        <f t="shared" si="5"/>
        <v>2256</v>
      </c>
      <c r="G20" s="56">
        <f t="shared" si="5"/>
        <v>2300</v>
      </c>
    </row>
    <row r="21" spans="1:9" ht="22.5" customHeight="1">
      <c r="A21" s="105" t="s">
        <v>42</v>
      </c>
      <c r="B21" s="107" t="s">
        <v>90</v>
      </c>
      <c r="C21" s="57">
        <v>16460.77</v>
      </c>
      <c r="D21" s="57">
        <v>6200</v>
      </c>
      <c r="E21" s="57">
        <v>2256</v>
      </c>
      <c r="F21" s="57">
        <v>2256</v>
      </c>
      <c r="G21" s="57">
        <v>2300</v>
      </c>
    </row>
    <row r="22" spans="1:9" ht="27.75" customHeight="1">
      <c r="A22" s="106">
        <v>6</v>
      </c>
      <c r="B22" s="111" t="s">
        <v>176</v>
      </c>
      <c r="C22" s="56">
        <f>C23</f>
        <v>199.08</v>
      </c>
      <c r="D22" s="56">
        <f t="shared" ref="D22:G22" si="6">D23</f>
        <v>1327</v>
      </c>
      <c r="E22" s="56">
        <f t="shared" si="6"/>
        <v>1327</v>
      </c>
      <c r="F22" s="56">
        <f t="shared" si="6"/>
        <v>1327</v>
      </c>
      <c r="G22" s="56">
        <f t="shared" si="6"/>
        <v>1300</v>
      </c>
    </row>
    <row r="23" spans="1:9" ht="27.75" customHeight="1">
      <c r="A23" s="108" t="s">
        <v>40</v>
      </c>
      <c r="B23" s="112" t="s">
        <v>91</v>
      </c>
      <c r="C23" s="57">
        <v>199.08</v>
      </c>
      <c r="D23" s="57">
        <v>1327</v>
      </c>
      <c r="E23" s="57">
        <v>1327</v>
      </c>
      <c r="F23" s="57">
        <v>1327</v>
      </c>
      <c r="G23" s="57">
        <v>1300</v>
      </c>
    </row>
    <row r="24" spans="1:9" ht="22.5" customHeight="1">
      <c r="A24" s="79"/>
      <c r="B24" s="79"/>
      <c r="C24" s="79"/>
      <c r="D24" s="79"/>
      <c r="E24" s="79"/>
      <c r="F24" s="79"/>
      <c r="G24" s="79"/>
      <c r="H24" s="79"/>
      <c r="I24" s="79"/>
    </row>
    <row r="25" spans="1:9" ht="22.5" customHeight="1">
      <c r="A25" s="224" t="s">
        <v>12</v>
      </c>
      <c r="B25" s="224"/>
      <c r="C25" s="224"/>
      <c r="D25" s="224"/>
      <c r="E25" s="224"/>
      <c r="F25" s="224"/>
      <c r="G25" s="224"/>
      <c r="H25" s="85"/>
      <c r="I25" s="85"/>
    </row>
    <row r="26" spans="1:9" ht="22.5" customHeight="1">
      <c r="A26" s="1"/>
      <c r="B26" s="1"/>
      <c r="C26" s="1"/>
      <c r="D26" s="1"/>
      <c r="E26" s="1"/>
      <c r="F26" s="1"/>
      <c r="G26" s="1"/>
      <c r="H26" s="2"/>
      <c r="I26" s="79"/>
    </row>
    <row r="27" spans="1:9" ht="24.75" customHeight="1">
      <c r="A27" s="11" t="s">
        <v>9</v>
      </c>
      <c r="B27" s="11" t="s">
        <v>13</v>
      </c>
      <c r="C27" s="11" t="s">
        <v>156</v>
      </c>
      <c r="D27" s="11" t="s">
        <v>157</v>
      </c>
      <c r="E27" s="11" t="s">
        <v>158</v>
      </c>
      <c r="F27" s="11" t="s">
        <v>29</v>
      </c>
      <c r="G27" s="11" t="s">
        <v>159</v>
      </c>
    </row>
    <row r="28" spans="1:9" ht="22.5" customHeight="1">
      <c r="A28" s="6"/>
      <c r="B28" s="6" t="s">
        <v>2</v>
      </c>
      <c r="C28" s="56">
        <f>C29+C31+C33+C35+C38+C40</f>
        <v>2101735.2199999997</v>
      </c>
      <c r="D28" s="56">
        <f>D29+D31+D33+D35+D38+D40</f>
        <v>2540390</v>
      </c>
      <c r="E28" s="56">
        <f t="shared" ref="E28:G28" si="7">E29+E31+E33+E35+E38+E40</f>
        <v>2938516</v>
      </c>
      <c r="F28" s="56">
        <f t="shared" si="7"/>
        <v>3743516</v>
      </c>
      <c r="G28" s="56">
        <f t="shared" si="7"/>
        <v>3857299</v>
      </c>
    </row>
    <row r="29" spans="1:9" ht="22.5" customHeight="1">
      <c r="A29" s="106">
        <v>1</v>
      </c>
      <c r="B29" s="109" t="s">
        <v>171</v>
      </c>
      <c r="C29" s="56">
        <f>C30</f>
        <v>1619165.72</v>
      </c>
      <c r="D29" s="56">
        <f t="shared" ref="D29:G29" si="8">D30</f>
        <v>2022663</v>
      </c>
      <c r="E29" s="56">
        <f t="shared" si="8"/>
        <v>2305000</v>
      </c>
      <c r="F29" s="56">
        <f t="shared" si="8"/>
        <v>2884000</v>
      </c>
      <c r="G29" s="56">
        <f t="shared" si="8"/>
        <v>2998000</v>
      </c>
    </row>
    <row r="30" spans="1:9" ht="22.5" customHeight="1">
      <c r="A30" s="105" t="s">
        <v>43</v>
      </c>
      <c r="B30" s="107" t="s">
        <v>92</v>
      </c>
      <c r="C30" s="57">
        <f>1619165.71+0.01</f>
        <v>1619165.72</v>
      </c>
      <c r="D30" s="57">
        <f>2021002+1661</f>
        <v>2022663</v>
      </c>
      <c r="E30" s="57">
        <v>2305000</v>
      </c>
      <c r="F30" s="57">
        <f>2997000-113000</f>
        <v>2884000</v>
      </c>
      <c r="G30" s="57">
        <v>2998000</v>
      </c>
    </row>
    <row r="31" spans="1:9" ht="22.5" customHeight="1">
      <c r="A31" s="106">
        <v>2</v>
      </c>
      <c r="B31" s="110" t="s">
        <v>172</v>
      </c>
      <c r="C31" s="56">
        <f>C32</f>
        <v>5812</v>
      </c>
      <c r="D31" s="56">
        <f t="shared" ref="D31:G31" si="9">D32</f>
        <v>6238</v>
      </c>
      <c r="E31" s="56">
        <f t="shared" si="9"/>
        <v>7697</v>
      </c>
      <c r="F31" s="56">
        <f t="shared" si="9"/>
        <v>7697</v>
      </c>
      <c r="G31" s="56">
        <f t="shared" si="9"/>
        <v>7699</v>
      </c>
    </row>
    <row r="32" spans="1:9" ht="22.5" customHeight="1">
      <c r="A32" s="105" t="s">
        <v>37</v>
      </c>
      <c r="B32" s="107" t="s">
        <v>87</v>
      </c>
      <c r="C32" s="57">
        <v>5812</v>
      </c>
      <c r="D32" s="57">
        <v>6238</v>
      </c>
      <c r="E32" s="57">
        <v>7697</v>
      </c>
      <c r="F32" s="57">
        <v>7697</v>
      </c>
      <c r="G32" s="57">
        <v>7699</v>
      </c>
    </row>
    <row r="33" spans="1:7" ht="22.5" customHeight="1">
      <c r="A33" s="106">
        <v>3</v>
      </c>
      <c r="B33" s="110" t="s">
        <v>173</v>
      </c>
      <c r="C33" s="56">
        <f>C34</f>
        <v>437656.48</v>
      </c>
      <c r="D33" s="56">
        <f t="shared" ref="D33:G33" si="10">D34</f>
        <v>480759</v>
      </c>
      <c r="E33" s="56">
        <f t="shared" si="10"/>
        <v>460000</v>
      </c>
      <c r="F33" s="56">
        <f t="shared" si="10"/>
        <v>632000</v>
      </c>
      <c r="G33" s="56">
        <f t="shared" si="10"/>
        <v>632000</v>
      </c>
    </row>
    <row r="34" spans="1:7" ht="22.5" customHeight="1">
      <c r="A34" s="105" t="s">
        <v>39</v>
      </c>
      <c r="B34" s="107" t="s">
        <v>88</v>
      </c>
      <c r="C34" s="57">
        <v>437656.48</v>
      </c>
      <c r="D34" s="57">
        <v>480759</v>
      </c>
      <c r="E34" s="57">
        <v>460000</v>
      </c>
      <c r="F34" s="57">
        <v>632000</v>
      </c>
      <c r="G34" s="57">
        <v>632000</v>
      </c>
    </row>
    <row r="35" spans="1:7" ht="22.5" customHeight="1">
      <c r="A35" s="106">
        <v>4</v>
      </c>
      <c r="B35" s="110" t="s">
        <v>174</v>
      </c>
      <c r="C35" s="56">
        <f>C36+C37</f>
        <v>22441.17</v>
      </c>
      <c r="D35" s="56">
        <f t="shared" ref="D35:G35" si="11">D36+D37</f>
        <v>23203</v>
      </c>
      <c r="E35" s="56">
        <f t="shared" si="11"/>
        <v>162236</v>
      </c>
      <c r="F35" s="56">
        <f t="shared" si="11"/>
        <v>216236</v>
      </c>
      <c r="G35" s="56">
        <f t="shared" si="11"/>
        <v>216000</v>
      </c>
    </row>
    <row r="36" spans="1:7" ht="22.5" customHeight="1">
      <c r="A36" s="113" t="s">
        <v>177</v>
      </c>
      <c r="B36" s="107" t="s">
        <v>179</v>
      </c>
      <c r="C36" s="57">
        <v>0</v>
      </c>
      <c r="D36" s="57">
        <v>0</v>
      </c>
      <c r="E36" s="57">
        <v>139000</v>
      </c>
      <c r="F36" s="57">
        <v>195000</v>
      </c>
      <c r="G36" s="57">
        <v>195000</v>
      </c>
    </row>
    <row r="37" spans="1:7" ht="22.5" customHeight="1">
      <c r="A37" s="105" t="s">
        <v>35</v>
      </c>
      <c r="B37" s="107" t="s">
        <v>89</v>
      </c>
      <c r="C37" s="57">
        <v>22441.17</v>
      </c>
      <c r="D37" s="57">
        <v>23203</v>
      </c>
      <c r="E37" s="57">
        <v>23236</v>
      </c>
      <c r="F37" s="57">
        <v>21236</v>
      </c>
      <c r="G37" s="57">
        <v>21000</v>
      </c>
    </row>
    <row r="38" spans="1:7" ht="22.5" customHeight="1">
      <c r="A38" s="106">
        <v>5</v>
      </c>
      <c r="B38" s="110" t="s">
        <v>175</v>
      </c>
      <c r="C38" s="56">
        <f>C39</f>
        <v>16460.77</v>
      </c>
      <c r="D38" s="56">
        <f t="shared" ref="D38:G38" si="12">D39</f>
        <v>6200</v>
      </c>
      <c r="E38" s="56">
        <f t="shared" si="12"/>
        <v>2256</v>
      </c>
      <c r="F38" s="56">
        <f t="shared" si="12"/>
        <v>2256</v>
      </c>
      <c r="G38" s="56">
        <f t="shared" si="12"/>
        <v>2300</v>
      </c>
    </row>
    <row r="39" spans="1:7" ht="27.75" customHeight="1">
      <c r="A39" s="105" t="s">
        <v>42</v>
      </c>
      <c r="B39" s="107" t="s">
        <v>90</v>
      </c>
      <c r="C39" s="57">
        <v>16460.77</v>
      </c>
      <c r="D39" s="57">
        <v>6200</v>
      </c>
      <c r="E39" s="57">
        <v>2256</v>
      </c>
      <c r="F39" s="57">
        <v>2256</v>
      </c>
      <c r="G39" s="57">
        <v>2300</v>
      </c>
    </row>
    <row r="40" spans="1:7" ht="27.75" customHeight="1">
      <c r="A40" s="106">
        <v>6</v>
      </c>
      <c r="B40" s="111" t="s">
        <v>176</v>
      </c>
      <c r="C40" s="56">
        <f>C41</f>
        <v>199.08</v>
      </c>
      <c r="D40" s="56">
        <f t="shared" ref="D40:G40" si="13">D41</f>
        <v>1327</v>
      </c>
      <c r="E40" s="56">
        <f t="shared" si="13"/>
        <v>1327</v>
      </c>
      <c r="F40" s="56">
        <f t="shared" si="13"/>
        <v>1327</v>
      </c>
      <c r="G40" s="56">
        <f t="shared" si="13"/>
        <v>1300</v>
      </c>
    </row>
    <row r="41" spans="1:7" ht="27.75" customHeight="1">
      <c r="A41" s="108" t="s">
        <v>40</v>
      </c>
      <c r="B41" s="112" t="s">
        <v>91</v>
      </c>
      <c r="C41" s="57">
        <v>199.08</v>
      </c>
      <c r="D41" s="57">
        <v>1327</v>
      </c>
      <c r="E41" s="57">
        <v>1327</v>
      </c>
      <c r="F41" s="57">
        <v>1327</v>
      </c>
      <c r="G41" s="57">
        <v>1300</v>
      </c>
    </row>
  </sheetData>
  <mergeCells count="5">
    <mergeCell ref="A2:G2"/>
    <mergeCell ref="A5:G5"/>
    <mergeCell ref="A7:G7"/>
    <mergeCell ref="A25:G25"/>
    <mergeCell ref="A3:G3"/>
  </mergeCells>
  <pageMargins left="0.7" right="0.7" top="0.75" bottom="0.75" header="0.3" footer="0.3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zoomScaleNormal="100" workbookViewId="0">
      <selection sqref="A1:F21"/>
    </sheetView>
  </sheetViews>
  <sheetFormatPr defaultRowHeight="15"/>
  <cols>
    <col min="1" max="1" width="39.140625" customWidth="1"/>
    <col min="2" max="6" width="14" customWidth="1"/>
  </cols>
  <sheetData>
    <row r="1" spans="1:6">
      <c r="A1" s="81" t="s">
        <v>23</v>
      </c>
      <c r="B1" s="79"/>
      <c r="C1" s="79"/>
      <c r="D1" s="79"/>
      <c r="E1" s="79"/>
      <c r="F1" s="79"/>
    </row>
    <row r="2" spans="1:6" ht="25.5" customHeight="1">
      <c r="A2" s="234" t="s">
        <v>81</v>
      </c>
      <c r="B2" s="234"/>
      <c r="C2" s="234"/>
      <c r="D2" s="234"/>
      <c r="E2" s="234"/>
      <c r="F2" s="234"/>
    </row>
    <row r="3" spans="1:6" ht="15" customHeight="1">
      <c r="A3" s="250" t="s">
        <v>162</v>
      </c>
      <c r="B3" s="250"/>
      <c r="C3" s="250"/>
      <c r="D3" s="250"/>
      <c r="E3" s="250"/>
      <c r="F3" s="250"/>
    </row>
    <row r="4" spans="1:6" ht="18.75" customHeight="1">
      <c r="A4" s="250"/>
      <c r="B4" s="250"/>
      <c r="C4" s="250"/>
      <c r="D4" s="250"/>
      <c r="E4" s="250"/>
      <c r="F4" s="250"/>
    </row>
    <row r="5" spans="1:6">
      <c r="A5" s="148"/>
      <c r="B5" s="148"/>
      <c r="C5" s="148"/>
      <c r="D5" s="148"/>
      <c r="E5" s="149"/>
      <c r="F5" s="149"/>
    </row>
    <row r="6" spans="1:6">
      <c r="A6" s="224" t="s">
        <v>18</v>
      </c>
      <c r="B6" s="252"/>
      <c r="C6" s="252"/>
      <c r="D6" s="252"/>
      <c r="E6" s="252"/>
      <c r="F6" s="252"/>
    </row>
    <row r="7" spans="1:6" ht="18">
      <c r="A7" s="1"/>
      <c r="B7" s="1"/>
      <c r="C7" s="1"/>
      <c r="D7" s="1"/>
      <c r="E7" s="2"/>
      <c r="F7" s="2"/>
    </row>
    <row r="8" spans="1:6" ht="25.5">
      <c r="A8" s="12" t="s">
        <v>93</v>
      </c>
      <c r="B8" s="11" t="s">
        <v>156</v>
      </c>
      <c r="C8" s="11" t="s">
        <v>157</v>
      </c>
      <c r="D8" s="11" t="s">
        <v>158</v>
      </c>
      <c r="E8" s="11" t="s">
        <v>29</v>
      </c>
      <c r="F8" s="11" t="s">
        <v>159</v>
      </c>
    </row>
    <row r="9" spans="1:6" ht="15.75" customHeight="1">
      <c r="A9" s="6" t="s">
        <v>19</v>
      </c>
      <c r="B9" s="51">
        <f>B10</f>
        <v>2101735.2166699846</v>
      </c>
      <c r="C9" s="51">
        <f t="shared" ref="C9:F9" si="0">C10</f>
        <v>2540390</v>
      </c>
      <c r="D9" s="51">
        <f t="shared" si="0"/>
        <v>2938516</v>
      </c>
      <c r="E9" s="51">
        <f t="shared" si="0"/>
        <v>3743516</v>
      </c>
      <c r="F9" s="55">
        <f t="shared" si="0"/>
        <v>3857299</v>
      </c>
    </row>
    <row r="10" spans="1:6" ht="15.75" customHeight="1">
      <c r="A10" s="87" t="s">
        <v>75</v>
      </c>
      <c r="B10" s="51">
        <f>B11</f>
        <v>2101735.2166699846</v>
      </c>
      <c r="C10" s="51">
        <f t="shared" ref="C10:F10" si="1">C11</f>
        <v>2540390</v>
      </c>
      <c r="D10" s="51">
        <f t="shared" si="1"/>
        <v>2938516</v>
      </c>
      <c r="E10" s="51">
        <f t="shared" si="1"/>
        <v>3743516</v>
      </c>
      <c r="F10" s="55">
        <f t="shared" si="1"/>
        <v>3857299</v>
      </c>
    </row>
    <row r="11" spans="1:6">
      <c r="A11" s="88" t="s">
        <v>76</v>
      </c>
      <c r="B11" s="51">
        <f>B12</f>
        <v>2101735.2166699846</v>
      </c>
      <c r="C11" s="51">
        <f t="shared" ref="C11:D11" si="2">C12</f>
        <v>2540390</v>
      </c>
      <c r="D11" s="51">
        <f t="shared" si="2"/>
        <v>2938516</v>
      </c>
      <c r="E11" s="55">
        <f>E12</f>
        <v>3743516</v>
      </c>
      <c r="F11" s="55">
        <f>F12</f>
        <v>3857299</v>
      </c>
    </row>
    <row r="12" spans="1:6">
      <c r="A12" s="88" t="s">
        <v>77</v>
      </c>
      <c r="B12" s="55">
        <f>SAŽETAK!F15</f>
        <v>2101735.2166699846</v>
      </c>
      <c r="C12" s="55">
        <f>SAŽETAK!G15</f>
        <v>2540390</v>
      </c>
      <c r="D12" s="55">
        <f>SAŽETAK!H15</f>
        <v>2938516</v>
      </c>
      <c r="E12" s="55">
        <f>SAŽETAK!I15</f>
        <v>3743516</v>
      </c>
      <c r="F12" s="55">
        <f>SAŽETAK!J15</f>
        <v>3857299</v>
      </c>
    </row>
    <row r="13" spans="1:6">
      <c r="A13" s="6"/>
      <c r="B13" s="3"/>
      <c r="C13" s="4"/>
      <c r="D13" s="4"/>
      <c r="E13" s="4"/>
      <c r="F13" s="5"/>
    </row>
    <row r="14" spans="1:6">
      <c r="A14" s="79"/>
      <c r="B14" s="79"/>
      <c r="C14" s="79"/>
      <c r="D14" s="79"/>
      <c r="E14" s="79"/>
      <c r="F14" s="79"/>
    </row>
    <row r="15" spans="1:6">
      <c r="A15" s="79"/>
      <c r="B15" s="79"/>
      <c r="C15" s="79"/>
      <c r="D15" s="79"/>
      <c r="E15" s="79"/>
      <c r="F15" s="79"/>
    </row>
    <row r="16" spans="1:6">
      <c r="A16" s="79"/>
      <c r="B16" s="79"/>
      <c r="C16" s="79"/>
      <c r="D16" s="79"/>
      <c r="E16" s="79"/>
      <c r="F16" s="79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7"/>
  <sheetViews>
    <sheetView workbookViewId="0">
      <selection sqref="A1:J48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5.855468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1" spans="1:10">
      <c r="A1" s="81" t="s">
        <v>23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>
      <c r="A2" s="234" t="s">
        <v>82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14.25" customHeight="1">
      <c r="A3" s="250" t="s">
        <v>163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0" ht="19.5" customHeight="1">
      <c r="A4" s="250"/>
      <c r="B4" s="250"/>
      <c r="C4" s="250"/>
      <c r="D4" s="250"/>
      <c r="E4" s="250"/>
      <c r="F4" s="250"/>
      <c r="G4" s="250"/>
      <c r="H4" s="250"/>
      <c r="I4" s="250"/>
      <c r="J4" s="250"/>
    </row>
    <row r="5" spans="1:10">
      <c r="A5" s="80"/>
      <c r="B5" s="80"/>
      <c r="C5" s="80"/>
      <c r="D5" s="80"/>
      <c r="E5" s="80"/>
      <c r="F5" s="80"/>
      <c r="G5" s="80"/>
      <c r="H5" s="80"/>
      <c r="I5" s="80"/>
      <c r="J5" s="79"/>
    </row>
    <row r="6" spans="1:10" ht="19.5" customHeight="1">
      <c r="A6" s="224" t="s">
        <v>165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8">
      <c r="A7" s="1"/>
      <c r="B7" s="1"/>
      <c r="C7" s="1"/>
      <c r="D7" s="1"/>
      <c r="E7" s="1"/>
      <c r="F7" s="1"/>
      <c r="G7" s="1"/>
      <c r="H7" s="2"/>
      <c r="I7" s="2"/>
      <c r="J7" s="79"/>
    </row>
    <row r="8" spans="1:10" ht="25.5">
      <c r="A8" s="12" t="s">
        <v>7</v>
      </c>
      <c r="B8" s="11" t="s">
        <v>8</v>
      </c>
      <c r="C8" s="274" t="s">
        <v>34</v>
      </c>
      <c r="D8" s="275"/>
      <c r="E8" s="276"/>
      <c r="F8" s="11" t="s">
        <v>156</v>
      </c>
      <c r="G8" s="11" t="s">
        <v>157</v>
      </c>
      <c r="H8" s="11" t="s">
        <v>158</v>
      </c>
      <c r="I8" s="11" t="s">
        <v>29</v>
      </c>
      <c r="J8" s="11" t="s">
        <v>159</v>
      </c>
    </row>
    <row r="9" spans="1:10" ht="22.5" customHeight="1">
      <c r="A9" s="31"/>
      <c r="B9" s="82"/>
      <c r="C9" s="258" t="s">
        <v>164</v>
      </c>
      <c r="D9" s="259"/>
      <c r="E9" s="260"/>
      <c r="F9" s="93">
        <v>0</v>
      </c>
      <c r="G9" s="93">
        <v>0</v>
      </c>
      <c r="H9" s="93">
        <v>0</v>
      </c>
      <c r="I9" s="93">
        <v>0</v>
      </c>
      <c r="J9" s="93">
        <v>0</v>
      </c>
    </row>
    <row r="10" spans="1:10" ht="22.5" customHeight="1">
      <c r="A10" s="10">
        <v>8</v>
      </c>
      <c r="B10" s="10"/>
      <c r="C10" s="255" t="s">
        <v>20</v>
      </c>
      <c r="D10" s="256"/>
      <c r="E10" s="257"/>
      <c r="F10" s="94">
        <v>0</v>
      </c>
      <c r="G10" s="94">
        <v>0</v>
      </c>
      <c r="H10" s="94">
        <v>0</v>
      </c>
      <c r="I10" s="94">
        <v>0</v>
      </c>
      <c r="J10" s="94">
        <v>0</v>
      </c>
    </row>
    <row r="11" spans="1:10" ht="22.5" customHeight="1">
      <c r="A11" s="10"/>
      <c r="B11" s="10">
        <v>84</v>
      </c>
      <c r="C11" s="265" t="s">
        <v>168</v>
      </c>
      <c r="D11" s="266"/>
      <c r="E11" s="267"/>
      <c r="F11" s="94">
        <v>0</v>
      </c>
      <c r="G11" s="94">
        <v>0</v>
      </c>
      <c r="H11" s="94">
        <v>0</v>
      </c>
      <c r="I11" s="94">
        <v>0</v>
      </c>
      <c r="J11" s="94">
        <v>0</v>
      </c>
    </row>
    <row r="12" spans="1:10" ht="22.5" customHeight="1">
      <c r="A12" s="10"/>
      <c r="B12" s="10"/>
      <c r="C12" s="258" t="s">
        <v>166</v>
      </c>
      <c r="D12" s="259"/>
      <c r="E12" s="260"/>
      <c r="F12" s="94">
        <v>0</v>
      </c>
      <c r="G12" s="94">
        <v>0</v>
      </c>
      <c r="H12" s="94">
        <v>0</v>
      </c>
      <c r="I12" s="94">
        <v>0</v>
      </c>
      <c r="J12" s="94">
        <v>0</v>
      </c>
    </row>
    <row r="13" spans="1:10" ht="22.5" customHeight="1">
      <c r="A13" s="91">
        <v>5</v>
      </c>
      <c r="B13" s="91"/>
      <c r="C13" s="255" t="s">
        <v>21</v>
      </c>
      <c r="D13" s="256"/>
      <c r="E13" s="257"/>
      <c r="F13" s="95">
        <v>0</v>
      </c>
      <c r="G13" s="94">
        <v>0</v>
      </c>
      <c r="H13" s="94">
        <v>0</v>
      </c>
      <c r="I13" s="94">
        <v>0</v>
      </c>
      <c r="J13" s="94">
        <v>0</v>
      </c>
    </row>
    <row r="14" spans="1:10" ht="25.5" customHeight="1">
      <c r="A14" s="9"/>
      <c r="B14" s="10">
        <v>54</v>
      </c>
      <c r="C14" s="265" t="s">
        <v>169</v>
      </c>
      <c r="D14" s="266"/>
      <c r="E14" s="267"/>
      <c r="F14" s="55">
        <v>0</v>
      </c>
      <c r="G14" s="55">
        <v>0</v>
      </c>
      <c r="H14" s="55">
        <v>0</v>
      </c>
      <c r="I14" s="55">
        <v>0</v>
      </c>
      <c r="J14" s="55">
        <v>0</v>
      </c>
    </row>
    <row r="15" spans="1:10" ht="25.5" customHeight="1">
      <c r="A15" s="96"/>
      <c r="B15" s="97"/>
      <c r="C15" s="97"/>
      <c r="D15" s="97"/>
      <c r="E15" s="97"/>
      <c r="F15" s="98"/>
      <c r="G15" s="98"/>
      <c r="H15" s="98"/>
      <c r="I15" s="98"/>
      <c r="J15" s="98"/>
    </row>
    <row r="16" spans="1:10" ht="19.5" customHeight="1">
      <c r="A16" s="224" t="s">
        <v>167</v>
      </c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20" ht="25.5" customHeight="1">
      <c r="A17" s="1"/>
      <c r="B17" s="1"/>
      <c r="C17" s="1"/>
      <c r="D17" s="1"/>
      <c r="E17" s="1"/>
      <c r="F17" s="1"/>
      <c r="G17" s="1"/>
      <c r="H17" s="2"/>
      <c r="I17" s="2"/>
      <c r="J17" s="79"/>
    </row>
    <row r="18" spans="1:20" ht="32.25" customHeight="1">
      <c r="A18" s="92" t="s">
        <v>9</v>
      </c>
      <c r="B18" s="277" t="s">
        <v>34</v>
      </c>
      <c r="C18" s="277"/>
      <c r="D18" s="277"/>
      <c r="E18" s="277"/>
      <c r="F18" s="11" t="s">
        <v>156</v>
      </c>
      <c r="G18" s="11" t="s">
        <v>157</v>
      </c>
      <c r="H18" s="11" t="s">
        <v>158</v>
      </c>
      <c r="I18" s="11" t="s">
        <v>29</v>
      </c>
      <c r="J18" s="11" t="s">
        <v>159</v>
      </c>
    </row>
    <row r="19" spans="1:20" ht="22.5" customHeight="1">
      <c r="A19" s="31"/>
      <c r="B19" s="258" t="s">
        <v>164</v>
      </c>
      <c r="C19" s="259"/>
      <c r="D19" s="259"/>
      <c r="E19" s="260"/>
      <c r="F19" s="93">
        <v>0</v>
      </c>
      <c r="G19" s="93">
        <v>0</v>
      </c>
      <c r="H19" s="93">
        <v>0</v>
      </c>
      <c r="I19" s="93">
        <v>0</v>
      </c>
      <c r="J19" s="93">
        <v>0</v>
      </c>
    </row>
    <row r="20" spans="1:20" ht="22.5" customHeight="1">
      <c r="A20" s="10">
        <v>8</v>
      </c>
      <c r="B20" s="255" t="s">
        <v>168</v>
      </c>
      <c r="C20" s="256"/>
      <c r="D20" s="256"/>
      <c r="E20" s="257"/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29"/>
      <c r="L20" s="29"/>
      <c r="M20" s="29"/>
    </row>
    <row r="21" spans="1:20" ht="22.5" customHeight="1">
      <c r="A21" s="10"/>
      <c r="B21" s="258" t="s">
        <v>166</v>
      </c>
      <c r="C21" s="259"/>
      <c r="D21" s="259"/>
      <c r="E21" s="260"/>
      <c r="F21" s="95">
        <v>0</v>
      </c>
      <c r="G21" s="94">
        <v>0</v>
      </c>
      <c r="H21" s="94">
        <v>0</v>
      </c>
      <c r="I21" s="94">
        <v>0</v>
      </c>
      <c r="J21" s="94">
        <v>0</v>
      </c>
    </row>
    <row r="22" spans="1:20" ht="22.5" customHeight="1">
      <c r="A22" s="91"/>
      <c r="B22" s="255" t="s">
        <v>21</v>
      </c>
      <c r="C22" s="256"/>
      <c r="D22" s="256"/>
      <c r="E22" s="257"/>
      <c r="F22" s="95">
        <v>0</v>
      </c>
      <c r="G22" s="94">
        <v>0</v>
      </c>
      <c r="H22" s="94">
        <v>0</v>
      </c>
      <c r="I22" s="94">
        <v>0</v>
      </c>
      <c r="J22" s="94">
        <v>0</v>
      </c>
    </row>
    <row r="23" spans="1:20" ht="22.5" customHeight="1">
      <c r="A23" s="8" t="s">
        <v>43</v>
      </c>
      <c r="B23" s="262" t="s">
        <v>92</v>
      </c>
      <c r="C23" s="263"/>
      <c r="D23" s="263"/>
      <c r="E23" s="264"/>
      <c r="F23" s="95">
        <v>0</v>
      </c>
      <c r="G23" s="94">
        <v>0</v>
      </c>
      <c r="H23" s="94">
        <v>0</v>
      </c>
      <c r="I23" s="94">
        <v>0</v>
      </c>
      <c r="J23" s="94">
        <v>0</v>
      </c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1:20">
      <c r="A24" s="8" t="s">
        <v>37</v>
      </c>
      <c r="B24" s="262" t="s">
        <v>87</v>
      </c>
      <c r="C24" s="263"/>
      <c r="D24" s="263"/>
      <c r="E24" s="264"/>
      <c r="F24" s="95">
        <v>0</v>
      </c>
      <c r="G24" s="94">
        <v>0</v>
      </c>
      <c r="H24" s="94">
        <v>0</v>
      </c>
      <c r="I24" s="94">
        <v>0</v>
      </c>
      <c r="J24" s="94">
        <v>0</v>
      </c>
    </row>
    <row r="25" spans="1:20">
      <c r="A25" s="8" t="s">
        <v>39</v>
      </c>
      <c r="B25" s="262" t="s">
        <v>88</v>
      </c>
      <c r="C25" s="263"/>
      <c r="D25" s="263"/>
      <c r="E25" s="264"/>
      <c r="F25" s="95">
        <v>0</v>
      </c>
      <c r="G25" s="94">
        <v>0</v>
      </c>
      <c r="H25" s="94">
        <v>0</v>
      </c>
      <c r="I25" s="94">
        <v>0</v>
      </c>
      <c r="J25" s="94">
        <v>0</v>
      </c>
    </row>
    <row r="26" spans="1:20">
      <c r="A26" s="8" t="s">
        <v>177</v>
      </c>
      <c r="B26" s="99" t="s">
        <v>179</v>
      </c>
      <c r="C26" s="100"/>
      <c r="D26" s="100"/>
      <c r="E26" s="101"/>
      <c r="F26" s="95">
        <v>0</v>
      </c>
      <c r="G26" s="94">
        <v>0</v>
      </c>
      <c r="H26" s="94">
        <v>0</v>
      </c>
      <c r="I26" s="94">
        <v>0</v>
      </c>
      <c r="J26" s="94">
        <v>0</v>
      </c>
    </row>
    <row r="27" spans="1:20">
      <c r="A27" s="8" t="s">
        <v>35</v>
      </c>
      <c r="B27" s="262" t="s">
        <v>89</v>
      </c>
      <c r="C27" s="263"/>
      <c r="D27" s="263"/>
      <c r="E27" s="264"/>
      <c r="F27" s="95">
        <v>0</v>
      </c>
      <c r="G27" s="94">
        <v>0</v>
      </c>
      <c r="H27" s="94">
        <v>0</v>
      </c>
      <c r="I27" s="94">
        <v>0</v>
      </c>
      <c r="J27" s="94">
        <v>0</v>
      </c>
    </row>
    <row r="28" spans="1:20">
      <c r="A28" s="8" t="s">
        <v>42</v>
      </c>
      <c r="B28" s="262" t="s">
        <v>90</v>
      </c>
      <c r="C28" s="263"/>
      <c r="D28" s="263"/>
      <c r="E28" s="264"/>
      <c r="F28" s="95">
        <v>0</v>
      </c>
      <c r="G28" s="94">
        <v>0</v>
      </c>
      <c r="H28" s="94">
        <v>0</v>
      </c>
      <c r="I28" s="94">
        <v>0</v>
      </c>
      <c r="J28" s="94">
        <v>0</v>
      </c>
    </row>
    <row r="29" spans="1:20" ht="22.5" customHeight="1">
      <c r="A29" s="8" t="s">
        <v>40</v>
      </c>
      <c r="B29" s="262" t="s">
        <v>91</v>
      </c>
      <c r="C29" s="263"/>
      <c r="D29" s="263"/>
      <c r="E29" s="264"/>
      <c r="F29" s="95">
        <v>0</v>
      </c>
      <c r="G29" s="94">
        <v>0</v>
      </c>
      <c r="H29" s="94">
        <v>0</v>
      </c>
      <c r="I29" s="94">
        <v>0</v>
      </c>
      <c r="J29" s="94">
        <v>0</v>
      </c>
    </row>
    <row r="30" spans="1:20" ht="22.5" customHeight="1">
      <c r="A30" s="114"/>
      <c r="B30" s="115"/>
      <c r="C30" s="115"/>
      <c r="D30" s="115"/>
      <c r="E30" s="115"/>
      <c r="F30" s="116"/>
      <c r="G30" s="116"/>
      <c r="H30" s="116"/>
      <c r="I30" s="116"/>
      <c r="J30" s="116"/>
    </row>
    <row r="31" spans="1:20">
      <c r="A31" s="261" t="s">
        <v>85</v>
      </c>
      <c r="B31" s="261"/>
      <c r="C31" s="261"/>
      <c r="D31" s="261"/>
      <c r="E31" s="261"/>
      <c r="F31" s="261"/>
      <c r="G31" s="261"/>
      <c r="H31" s="261"/>
      <c r="I31" s="261"/>
      <c r="J31" s="261"/>
    </row>
    <row r="32" spans="1:20" ht="34.5" customHeight="1">
      <c r="A32" s="250" t="s">
        <v>190</v>
      </c>
      <c r="B32" s="250"/>
      <c r="C32" s="250"/>
      <c r="D32" s="250"/>
      <c r="E32" s="250"/>
      <c r="F32" s="250"/>
      <c r="G32" s="250"/>
      <c r="H32" s="250"/>
      <c r="I32" s="250"/>
      <c r="J32" s="79"/>
    </row>
    <row r="33" spans="1:10">
      <c r="A33" s="250"/>
      <c r="B33" s="250"/>
      <c r="C33" s="250"/>
      <c r="D33" s="250"/>
      <c r="E33" s="250"/>
      <c r="F33" s="250"/>
      <c r="G33" s="250"/>
      <c r="H33" s="250"/>
      <c r="I33" s="250"/>
      <c r="J33" s="79"/>
    </row>
    <row r="34" spans="1:10">
      <c r="A34" s="80"/>
      <c r="B34" s="80"/>
      <c r="C34" s="80"/>
      <c r="D34" s="80"/>
      <c r="E34" s="80"/>
      <c r="F34" s="80"/>
      <c r="G34" s="80"/>
      <c r="H34" s="80"/>
      <c r="I34" s="80"/>
      <c r="J34" s="79"/>
    </row>
    <row r="35" spans="1:10">
      <c r="A35" s="254" t="s">
        <v>255</v>
      </c>
      <c r="B35" s="254"/>
      <c r="C35" s="254"/>
      <c r="D35" s="254"/>
      <c r="E35" s="254"/>
      <c r="F35" s="254"/>
      <c r="G35" s="254"/>
      <c r="H35" s="254"/>
      <c r="I35" s="254"/>
      <c r="J35" s="254"/>
    </row>
    <row r="36" spans="1:10">
      <c r="A36" s="79"/>
      <c r="B36" s="79"/>
      <c r="C36" s="79"/>
      <c r="D36" s="79"/>
      <c r="E36" s="79"/>
      <c r="F36" s="79"/>
      <c r="G36" s="79"/>
      <c r="H36" s="79"/>
      <c r="I36" s="79"/>
      <c r="J36" s="79"/>
    </row>
    <row r="37" spans="1:10" ht="25.5">
      <c r="A37" s="268" t="s">
        <v>86</v>
      </c>
      <c r="B37" s="269"/>
      <c r="C37" s="269"/>
      <c r="D37" s="269"/>
      <c r="E37" s="270"/>
      <c r="F37" s="126" t="s">
        <v>156</v>
      </c>
      <c r="G37" s="126" t="s">
        <v>157</v>
      </c>
      <c r="H37" s="126" t="s">
        <v>158</v>
      </c>
      <c r="I37" s="126" t="s">
        <v>29</v>
      </c>
      <c r="J37" s="126" t="s">
        <v>159</v>
      </c>
    </row>
    <row r="38" spans="1:10" ht="31.5" customHeight="1">
      <c r="A38" s="271" t="s">
        <v>184</v>
      </c>
      <c r="B38" s="272"/>
      <c r="C38" s="272"/>
      <c r="D38" s="272"/>
      <c r="E38" s="273"/>
      <c r="F38" s="127">
        <f>97504.85/7.5345</f>
        <v>12941.117526046852</v>
      </c>
      <c r="G38" s="143">
        <f>F46</f>
        <v>3889.13</v>
      </c>
      <c r="H38" s="128">
        <v>4000</v>
      </c>
      <c r="I38" s="129">
        <v>0</v>
      </c>
      <c r="J38" s="129">
        <v>0</v>
      </c>
    </row>
    <row r="39" spans="1:10">
      <c r="A39" s="36">
        <v>9</v>
      </c>
      <c r="B39" s="130"/>
      <c r="C39" s="131" t="s">
        <v>144</v>
      </c>
      <c r="D39" s="132"/>
      <c r="E39" s="132"/>
      <c r="F39" s="133">
        <f>F42+F43</f>
        <v>6250.93</v>
      </c>
      <c r="G39" s="144">
        <f>G42+G43</f>
        <v>6250.93</v>
      </c>
      <c r="H39" s="134">
        <f>H42+H43</f>
        <v>4000</v>
      </c>
      <c r="I39" s="135">
        <v>0</v>
      </c>
      <c r="J39" s="135">
        <v>0</v>
      </c>
    </row>
    <row r="40" spans="1:10">
      <c r="A40" s="36">
        <v>92</v>
      </c>
      <c r="B40" s="130"/>
      <c r="C40" s="136" t="s">
        <v>145</v>
      </c>
      <c r="D40" s="132"/>
      <c r="E40" s="132"/>
      <c r="F40" s="133">
        <f>F41-F44</f>
        <v>3889.13</v>
      </c>
      <c r="G40" s="144">
        <f>G41-G44</f>
        <v>3889.13</v>
      </c>
      <c r="H40" s="134">
        <v>0</v>
      </c>
      <c r="I40" s="135">
        <v>0</v>
      </c>
      <c r="J40" s="135">
        <v>0</v>
      </c>
    </row>
    <row r="41" spans="1:10" s="125" customFormat="1">
      <c r="A41" s="121">
        <v>9221</v>
      </c>
      <c r="B41" s="137"/>
      <c r="C41" s="132" t="s">
        <v>146</v>
      </c>
      <c r="D41" s="132"/>
      <c r="E41" s="132"/>
      <c r="F41" s="138">
        <f>F42+F43</f>
        <v>6250.93</v>
      </c>
      <c r="G41" s="145">
        <f>G42+G43</f>
        <v>6250.93</v>
      </c>
      <c r="H41" s="139">
        <v>0</v>
      </c>
      <c r="I41" s="140">
        <v>0</v>
      </c>
      <c r="J41" s="140">
        <v>0</v>
      </c>
    </row>
    <row r="42" spans="1:10" ht="40.5" customHeight="1">
      <c r="A42" s="36"/>
      <c r="B42" s="141" t="s">
        <v>39</v>
      </c>
      <c r="C42" s="278" t="s">
        <v>88</v>
      </c>
      <c r="D42" s="279"/>
      <c r="E42" s="280"/>
      <c r="F42" s="133">
        <v>4284.46</v>
      </c>
      <c r="G42" s="144">
        <v>4284.46</v>
      </c>
      <c r="H42" s="134">
        <v>2000</v>
      </c>
      <c r="I42" s="135">
        <v>0</v>
      </c>
      <c r="J42" s="135">
        <v>0</v>
      </c>
    </row>
    <row r="43" spans="1:10">
      <c r="A43" s="36"/>
      <c r="B43" s="141" t="s">
        <v>35</v>
      </c>
      <c r="C43" s="141" t="s">
        <v>89</v>
      </c>
      <c r="D43" s="141"/>
      <c r="E43" s="141"/>
      <c r="F43" s="133">
        <v>1966.47</v>
      </c>
      <c r="G43" s="144">
        <v>1966.47</v>
      </c>
      <c r="H43" s="134">
        <v>2000</v>
      </c>
      <c r="I43" s="135">
        <v>0</v>
      </c>
      <c r="J43" s="135">
        <v>0</v>
      </c>
    </row>
    <row r="44" spans="1:10" s="125" customFormat="1">
      <c r="A44" s="121">
        <v>9222</v>
      </c>
      <c r="B44" s="122"/>
      <c r="C44" s="122" t="s">
        <v>147</v>
      </c>
      <c r="D44" s="42"/>
      <c r="E44" s="42"/>
      <c r="F44" s="123">
        <v>2361.8000000000002</v>
      </c>
      <c r="G44" s="146">
        <v>2361.8000000000002</v>
      </c>
      <c r="H44" s="123">
        <v>0</v>
      </c>
      <c r="I44" s="124">
        <v>0</v>
      </c>
      <c r="J44" s="124">
        <v>0</v>
      </c>
    </row>
    <row r="45" spans="1:10">
      <c r="A45" s="117"/>
      <c r="B45" s="105" t="s">
        <v>43</v>
      </c>
      <c r="C45" s="107" t="s">
        <v>92</v>
      </c>
      <c r="D45" s="42"/>
      <c r="E45" s="42"/>
      <c r="F45" s="34">
        <v>2361.8000000000002</v>
      </c>
      <c r="G45" s="147">
        <v>2361.8000000000002</v>
      </c>
      <c r="H45" s="34">
        <v>0</v>
      </c>
      <c r="I45" s="32">
        <v>0</v>
      </c>
      <c r="J45" s="32">
        <v>0</v>
      </c>
    </row>
    <row r="46" spans="1:10" ht="27" customHeight="1">
      <c r="A46" s="248" t="s">
        <v>263</v>
      </c>
      <c r="B46" s="249"/>
      <c r="C46" s="249"/>
      <c r="D46" s="249"/>
      <c r="E46" s="249"/>
      <c r="F46" s="35">
        <f>F39-F44</f>
        <v>3889.13</v>
      </c>
      <c r="G46" s="35">
        <v>3889</v>
      </c>
      <c r="H46" s="35">
        <v>4000</v>
      </c>
      <c r="I46" s="33">
        <f>I39-I44</f>
        <v>0</v>
      </c>
      <c r="J46" s="33">
        <f>J39-J44</f>
        <v>0</v>
      </c>
    </row>
    <row r="47" spans="1:10" ht="15.75">
      <c r="A47" s="73"/>
      <c r="B47" s="71"/>
      <c r="C47" s="71"/>
      <c r="D47" s="71"/>
      <c r="E47" s="71"/>
      <c r="F47" s="89"/>
      <c r="G47" s="89"/>
      <c r="H47" s="89"/>
      <c r="I47" s="90"/>
      <c r="J47" s="90"/>
    </row>
  </sheetData>
  <mergeCells count="30">
    <mergeCell ref="A37:E37"/>
    <mergeCell ref="A38:E38"/>
    <mergeCell ref="A46:E46"/>
    <mergeCell ref="A2:J2"/>
    <mergeCell ref="C8:E8"/>
    <mergeCell ref="C9:E9"/>
    <mergeCell ref="C10:E10"/>
    <mergeCell ref="A6:J6"/>
    <mergeCell ref="C11:E11"/>
    <mergeCell ref="B18:E18"/>
    <mergeCell ref="B19:E19"/>
    <mergeCell ref="B29:E29"/>
    <mergeCell ref="C42:E42"/>
    <mergeCell ref="A3:J4"/>
    <mergeCell ref="K23:T23"/>
    <mergeCell ref="A35:J35"/>
    <mergeCell ref="C13:E13"/>
    <mergeCell ref="C12:E12"/>
    <mergeCell ref="A16:J16"/>
    <mergeCell ref="A31:J31"/>
    <mergeCell ref="A32:I33"/>
    <mergeCell ref="B20:E20"/>
    <mergeCell ref="B21:E21"/>
    <mergeCell ref="B22:E22"/>
    <mergeCell ref="B23:E23"/>
    <mergeCell ref="C14:E14"/>
    <mergeCell ref="B24:E24"/>
    <mergeCell ref="B25:E25"/>
    <mergeCell ref="B27:E27"/>
    <mergeCell ref="B28:E28"/>
  </mergeCells>
  <pageMargins left="0.7" right="0.7" top="0.75" bottom="0.75" header="0.3" footer="0.3"/>
  <pageSetup paperSize="9" scale="3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84"/>
  <sheetViews>
    <sheetView topLeftCell="A59" workbookViewId="0">
      <selection activeCell="A2" sqref="A2:I78"/>
    </sheetView>
  </sheetViews>
  <sheetFormatPr defaultRowHeight="15"/>
  <cols>
    <col min="1" max="1" width="7.42578125" bestFit="1" customWidth="1"/>
    <col min="2" max="2" width="8.42578125" customWidth="1"/>
    <col min="3" max="3" width="4.28515625" customWidth="1"/>
    <col min="4" max="4" width="30" customWidth="1"/>
    <col min="5" max="6" width="15.7109375" customWidth="1"/>
    <col min="7" max="7" width="18.85546875" customWidth="1"/>
    <col min="8" max="8" width="15.140625" customWidth="1"/>
    <col min="9" max="9" width="16.28515625" customWidth="1"/>
    <col min="11" max="11" width="26.28515625" customWidth="1"/>
  </cols>
  <sheetData>
    <row r="2" spans="1:11">
      <c r="A2" s="226" t="s">
        <v>22</v>
      </c>
      <c r="B2" s="226"/>
      <c r="C2" s="226"/>
      <c r="D2" s="226"/>
      <c r="E2" s="226"/>
      <c r="F2" s="226"/>
      <c r="G2" s="226"/>
      <c r="H2" s="226"/>
      <c r="I2" s="226"/>
    </row>
    <row r="3" spans="1:11" ht="15.75" customHeight="1">
      <c r="A3" s="234" t="s">
        <v>95</v>
      </c>
      <c r="B3" s="234"/>
      <c r="C3" s="234"/>
      <c r="D3" s="234"/>
      <c r="E3" s="234"/>
      <c r="F3" s="234"/>
      <c r="G3" s="234"/>
      <c r="H3" s="234"/>
      <c r="I3" s="234"/>
    </row>
    <row r="4" spans="1:11" ht="37.5" customHeight="1">
      <c r="A4" s="250" t="s">
        <v>299</v>
      </c>
      <c r="B4" s="250"/>
      <c r="C4" s="250"/>
      <c r="D4" s="250"/>
      <c r="E4" s="250"/>
      <c r="F4" s="250"/>
      <c r="G4" s="250"/>
      <c r="H4" s="250"/>
      <c r="I4" s="250"/>
    </row>
    <row r="5" spans="1:11" ht="13.5" customHeight="1">
      <c r="A5" s="282"/>
      <c r="B5" s="282"/>
      <c r="C5" s="282"/>
      <c r="D5" s="282"/>
      <c r="E5" s="282"/>
      <c r="F5" s="282"/>
      <c r="G5" s="282"/>
      <c r="H5" s="282"/>
      <c r="I5" s="282"/>
    </row>
    <row r="6" spans="1:11" ht="18">
      <c r="A6" s="1"/>
      <c r="B6" s="1"/>
      <c r="C6" s="1"/>
      <c r="D6" s="1"/>
      <c r="E6" s="1"/>
      <c r="F6" s="1"/>
      <c r="G6" s="1"/>
      <c r="H6" s="2"/>
      <c r="I6" s="25"/>
    </row>
    <row r="7" spans="1:11" ht="24.75" customHeight="1">
      <c r="A7" s="274" t="s">
        <v>24</v>
      </c>
      <c r="B7" s="275"/>
      <c r="C7" s="276"/>
      <c r="D7" s="11" t="s">
        <v>25</v>
      </c>
      <c r="E7" s="11" t="s">
        <v>156</v>
      </c>
      <c r="F7" s="11" t="s">
        <v>157</v>
      </c>
      <c r="G7" s="11" t="s">
        <v>158</v>
      </c>
      <c r="H7" s="11" t="s">
        <v>29</v>
      </c>
      <c r="I7" s="11" t="s">
        <v>159</v>
      </c>
    </row>
    <row r="8" spans="1:11" ht="28.5" customHeight="1">
      <c r="A8" s="302" t="s">
        <v>45</v>
      </c>
      <c r="B8" s="303"/>
      <c r="C8" s="304"/>
      <c r="D8" s="190" t="s">
        <v>46</v>
      </c>
      <c r="E8" s="47">
        <f>E9+E33+E38+E43+E49+E58</f>
        <v>2101735.2199999997</v>
      </c>
      <c r="F8" s="47">
        <f t="shared" ref="F8:I8" si="0">F9+F33+F38+F43+F49+F58</f>
        <v>2540390</v>
      </c>
      <c r="G8" s="47">
        <f t="shared" si="0"/>
        <v>2938516</v>
      </c>
      <c r="H8" s="47">
        <f t="shared" si="0"/>
        <v>3743516</v>
      </c>
      <c r="I8" s="47">
        <f t="shared" si="0"/>
        <v>3857299</v>
      </c>
    </row>
    <row r="9" spans="1:11" ht="22.5" customHeight="1">
      <c r="A9" s="295" t="s">
        <v>47</v>
      </c>
      <c r="B9" s="296"/>
      <c r="C9" s="297"/>
      <c r="D9" s="191" t="s">
        <v>48</v>
      </c>
      <c r="E9" s="48">
        <f>E10+E14+E17+E27+E30+E21+E24</f>
        <v>2036744.68</v>
      </c>
      <c r="F9" s="48">
        <f t="shared" ref="F9:I9" si="1">F10+F14+F17+F27+F30+F21+F24</f>
        <v>2491004</v>
      </c>
      <c r="G9" s="48">
        <f t="shared" si="1"/>
        <v>2881057</v>
      </c>
      <c r="H9" s="48">
        <f t="shared" si="1"/>
        <v>3596257</v>
      </c>
      <c r="I9" s="48">
        <f t="shared" si="1"/>
        <v>3709949</v>
      </c>
      <c r="K9" s="22"/>
    </row>
    <row r="10" spans="1:11" ht="25.5">
      <c r="A10" s="284" t="s">
        <v>49</v>
      </c>
      <c r="B10" s="285"/>
      <c r="C10" s="286"/>
      <c r="D10" s="40" t="s">
        <v>50</v>
      </c>
      <c r="E10" s="49">
        <f>E11</f>
        <v>1618752.17</v>
      </c>
      <c r="F10" s="49">
        <f>F11</f>
        <v>2020869</v>
      </c>
      <c r="G10" s="49">
        <f>G11</f>
        <v>2301600</v>
      </c>
      <c r="H10" s="49">
        <f t="shared" ref="H10:I10" si="2">H11</f>
        <v>2882700</v>
      </c>
      <c r="I10" s="49">
        <f t="shared" si="2"/>
        <v>2996700</v>
      </c>
    </row>
    <row r="11" spans="1:11">
      <c r="A11" s="287">
        <v>3</v>
      </c>
      <c r="B11" s="288"/>
      <c r="C11" s="289"/>
      <c r="D11" s="17" t="s">
        <v>14</v>
      </c>
      <c r="E11" s="50">
        <f>E12+E13</f>
        <v>1618752.17</v>
      </c>
      <c r="F11" s="50">
        <f>F12+F13</f>
        <v>2020869</v>
      </c>
      <c r="G11" s="50">
        <f>SUM(G12+G13)</f>
        <v>2301600</v>
      </c>
      <c r="H11" s="50">
        <f t="shared" ref="H11:I11" si="3">SUM(H12+H13)</f>
        <v>2882700</v>
      </c>
      <c r="I11" s="50">
        <f t="shared" si="3"/>
        <v>2996700</v>
      </c>
    </row>
    <row r="12" spans="1:11">
      <c r="A12" s="20"/>
      <c r="B12" s="290">
        <v>31</v>
      </c>
      <c r="C12" s="291"/>
      <c r="D12" s="19" t="s">
        <v>15</v>
      </c>
      <c r="E12" s="51">
        <f>1610323.7+0.02</f>
        <v>1610323.72</v>
      </c>
      <c r="F12" s="51">
        <v>1927939</v>
      </c>
      <c r="G12" s="55">
        <v>2222000</v>
      </c>
      <c r="H12" s="51">
        <f>2981700-113000</f>
        <v>2868700</v>
      </c>
      <c r="I12" s="51">
        <v>2982700</v>
      </c>
    </row>
    <row r="13" spans="1:11" ht="15" customHeight="1">
      <c r="A13" s="20"/>
      <c r="B13" s="290">
        <v>32</v>
      </c>
      <c r="C13" s="291"/>
      <c r="D13" s="19" t="s">
        <v>26</v>
      </c>
      <c r="E13" s="51">
        <v>8428.4500000000007</v>
      </c>
      <c r="F13" s="51">
        <v>92930</v>
      </c>
      <c r="G13" s="55">
        <f>82800-3200</f>
        <v>79600</v>
      </c>
      <c r="H13" s="51">
        <v>14000</v>
      </c>
      <c r="I13" s="51">
        <v>14000</v>
      </c>
    </row>
    <row r="14" spans="1:11" ht="21" customHeight="1">
      <c r="A14" s="284" t="s">
        <v>51</v>
      </c>
      <c r="B14" s="285"/>
      <c r="C14" s="286"/>
      <c r="D14" s="40" t="s">
        <v>52</v>
      </c>
      <c r="E14" s="52">
        <f>E15</f>
        <v>5812</v>
      </c>
      <c r="F14" s="52">
        <f t="shared" ref="F14:I15" si="4">F15</f>
        <v>6238</v>
      </c>
      <c r="G14" s="52">
        <f t="shared" si="4"/>
        <v>7697</v>
      </c>
      <c r="H14" s="52">
        <f t="shared" si="4"/>
        <v>7697</v>
      </c>
      <c r="I14" s="52">
        <f t="shared" si="4"/>
        <v>7699</v>
      </c>
    </row>
    <row r="15" spans="1:11" ht="15" customHeight="1">
      <c r="A15" s="287">
        <v>3</v>
      </c>
      <c r="B15" s="288"/>
      <c r="C15" s="289"/>
      <c r="D15" s="17" t="s">
        <v>14</v>
      </c>
      <c r="E15" s="50">
        <f>E16</f>
        <v>5812</v>
      </c>
      <c r="F15" s="50">
        <f t="shared" si="4"/>
        <v>6238</v>
      </c>
      <c r="G15" s="50">
        <f t="shared" si="4"/>
        <v>7697</v>
      </c>
      <c r="H15" s="50">
        <f t="shared" si="4"/>
        <v>7697</v>
      </c>
      <c r="I15" s="50">
        <f t="shared" si="4"/>
        <v>7699</v>
      </c>
    </row>
    <row r="16" spans="1:11">
      <c r="A16" s="20"/>
      <c r="B16" s="18">
        <v>32</v>
      </c>
      <c r="C16" s="21"/>
      <c r="D16" s="19" t="s">
        <v>26</v>
      </c>
      <c r="E16" s="51">
        <v>5812</v>
      </c>
      <c r="F16" s="51">
        <v>6238</v>
      </c>
      <c r="G16" s="55">
        <v>7697</v>
      </c>
      <c r="H16" s="51">
        <v>7697</v>
      </c>
      <c r="I16" s="51">
        <v>7699</v>
      </c>
    </row>
    <row r="17" spans="1:11" ht="32.25" customHeight="1">
      <c r="A17" s="284" t="s">
        <v>53</v>
      </c>
      <c r="B17" s="285"/>
      <c r="C17" s="286"/>
      <c r="D17" s="40" t="s">
        <v>54</v>
      </c>
      <c r="E17" s="49">
        <f>E18</f>
        <v>408975.08</v>
      </c>
      <c r="F17" s="49">
        <f>F18</f>
        <v>455043</v>
      </c>
      <c r="G17" s="49">
        <f>G18</f>
        <v>427850</v>
      </c>
      <c r="H17" s="49">
        <f t="shared" ref="H17:I17" si="5">H18</f>
        <v>605950</v>
      </c>
      <c r="I17" s="49">
        <f t="shared" si="5"/>
        <v>605950</v>
      </c>
    </row>
    <row r="18" spans="1:11">
      <c r="A18" s="287">
        <v>3</v>
      </c>
      <c r="B18" s="288"/>
      <c r="C18" s="289"/>
      <c r="D18" s="17" t="s">
        <v>14</v>
      </c>
      <c r="E18" s="50">
        <f>E19+E20</f>
        <v>408975.08</v>
      </c>
      <c r="F18" s="50">
        <f>F19+F20</f>
        <v>455043</v>
      </c>
      <c r="G18" s="50">
        <f>G19+G20</f>
        <v>427850</v>
      </c>
      <c r="H18" s="50">
        <f>H19+H20</f>
        <v>605950</v>
      </c>
      <c r="I18" s="50">
        <f>I19+I20</f>
        <v>605950</v>
      </c>
    </row>
    <row r="19" spans="1:11">
      <c r="A19" s="20"/>
      <c r="B19" s="18">
        <v>32</v>
      </c>
      <c r="C19" s="21"/>
      <c r="D19" s="19" t="s">
        <v>26</v>
      </c>
      <c r="E19" s="51">
        <v>406898.95</v>
      </c>
      <c r="F19" s="51">
        <v>452866</v>
      </c>
      <c r="G19" s="55">
        <v>425700</v>
      </c>
      <c r="H19" s="51">
        <v>602900</v>
      </c>
      <c r="I19" s="51">
        <v>602900</v>
      </c>
      <c r="K19" s="23"/>
    </row>
    <row r="20" spans="1:11">
      <c r="A20" s="20"/>
      <c r="B20" s="18">
        <v>34</v>
      </c>
      <c r="C20" s="21"/>
      <c r="D20" s="19" t="s">
        <v>44</v>
      </c>
      <c r="E20" s="51">
        <v>2076.13</v>
      </c>
      <c r="F20" s="51">
        <v>2177</v>
      </c>
      <c r="G20" s="55">
        <v>2150</v>
      </c>
      <c r="H20" s="51">
        <v>3050</v>
      </c>
      <c r="I20" s="51">
        <v>3050</v>
      </c>
    </row>
    <row r="21" spans="1:11" ht="38.25" customHeight="1">
      <c r="A21" s="284" t="s">
        <v>180</v>
      </c>
      <c r="B21" s="285"/>
      <c r="C21" s="286"/>
      <c r="D21" s="40" t="s">
        <v>178</v>
      </c>
      <c r="E21" s="49">
        <v>0</v>
      </c>
      <c r="F21" s="49">
        <v>0</v>
      </c>
      <c r="G21" s="49">
        <f t="shared" ref="G21:I22" si="6">G22</f>
        <v>139000</v>
      </c>
      <c r="H21" s="49">
        <f t="shared" si="6"/>
        <v>95000</v>
      </c>
      <c r="I21" s="49">
        <f t="shared" si="6"/>
        <v>95000</v>
      </c>
    </row>
    <row r="22" spans="1:11">
      <c r="A22" s="287">
        <v>3</v>
      </c>
      <c r="B22" s="288"/>
      <c r="C22" s="289"/>
      <c r="D22" s="17" t="s">
        <v>14</v>
      </c>
      <c r="E22" s="50">
        <v>0</v>
      </c>
      <c r="F22" s="50">
        <v>0</v>
      </c>
      <c r="G22" s="50">
        <f t="shared" si="6"/>
        <v>139000</v>
      </c>
      <c r="H22" s="50">
        <f t="shared" si="6"/>
        <v>95000</v>
      </c>
      <c r="I22" s="50">
        <f t="shared" si="6"/>
        <v>95000</v>
      </c>
    </row>
    <row r="23" spans="1:11">
      <c r="A23" s="20"/>
      <c r="B23" s="18">
        <v>32</v>
      </c>
      <c r="C23" s="21"/>
      <c r="D23" s="19" t="s">
        <v>26</v>
      </c>
      <c r="E23" s="51">
        <v>0</v>
      </c>
      <c r="F23" s="51">
        <v>0</v>
      </c>
      <c r="G23" s="55">
        <v>139000</v>
      </c>
      <c r="H23" s="51">
        <v>95000</v>
      </c>
      <c r="I23" s="51">
        <v>95000</v>
      </c>
    </row>
    <row r="24" spans="1:11" ht="31.5" customHeight="1">
      <c r="A24" s="284" t="s">
        <v>68</v>
      </c>
      <c r="B24" s="285"/>
      <c r="C24" s="286"/>
      <c r="D24" s="40" t="s">
        <v>69</v>
      </c>
      <c r="E24" s="49">
        <f>E25</f>
        <v>517.53</v>
      </c>
      <c r="F24" s="49">
        <f t="shared" ref="F24:I25" si="7">F25</f>
        <v>1327</v>
      </c>
      <c r="G24" s="49">
        <f t="shared" si="7"/>
        <v>1327</v>
      </c>
      <c r="H24" s="49">
        <f t="shared" si="7"/>
        <v>1327</v>
      </c>
      <c r="I24" s="49">
        <f t="shared" si="7"/>
        <v>1000</v>
      </c>
    </row>
    <row r="25" spans="1:11">
      <c r="A25" s="287">
        <v>3</v>
      </c>
      <c r="B25" s="288"/>
      <c r="C25" s="289"/>
      <c r="D25" s="17" t="s">
        <v>14</v>
      </c>
      <c r="E25" s="50">
        <f>E26</f>
        <v>517.53</v>
      </c>
      <c r="F25" s="50">
        <f t="shared" si="7"/>
        <v>1327</v>
      </c>
      <c r="G25" s="50">
        <f t="shared" si="7"/>
        <v>1327</v>
      </c>
      <c r="H25" s="50">
        <f t="shared" si="7"/>
        <v>1327</v>
      </c>
      <c r="I25" s="50">
        <f t="shared" si="7"/>
        <v>1000</v>
      </c>
    </row>
    <row r="26" spans="1:11" s="83" customFormat="1">
      <c r="A26" s="20"/>
      <c r="B26" s="18">
        <v>32</v>
      </c>
      <c r="C26" s="21"/>
      <c r="D26" s="19" t="s">
        <v>26</v>
      </c>
      <c r="E26" s="51">
        <v>517.53</v>
      </c>
      <c r="F26" s="51">
        <v>1327</v>
      </c>
      <c r="G26" s="55">
        <v>1327</v>
      </c>
      <c r="H26" s="51">
        <v>1327</v>
      </c>
      <c r="I26" s="51">
        <v>1000</v>
      </c>
      <c r="K26" s="23"/>
    </row>
    <row r="27" spans="1:11" ht="25.5">
      <c r="A27" s="284" t="s">
        <v>55</v>
      </c>
      <c r="B27" s="285"/>
      <c r="C27" s="286"/>
      <c r="D27" s="40" t="s">
        <v>56</v>
      </c>
      <c r="E27" s="49">
        <f t="shared" ref="E27:G28" si="8">E28</f>
        <v>2687.9</v>
      </c>
      <c r="F27" s="49">
        <f t="shared" si="8"/>
        <v>6200</v>
      </c>
      <c r="G27" s="49">
        <f t="shared" si="8"/>
        <v>2256</v>
      </c>
      <c r="H27" s="49">
        <f t="shared" ref="H27:I27" si="9">H28</f>
        <v>2256</v>
      </c>
      <c r="I27" s="49">
        <f t="shared" si="9"/>
        <v>2300</v>
      </c>
    </row>
    <row r="28" spans="1:11">
      <c r="A28" s="287">
        <v>3</v>
      </c>
      <c r="B28" s="288"/>
      <c r="C28" s="289"/>
      <c r="D28" s="17" t="s">
        <v>14</v>
      </c>
      <c r="E28" s="50">
        <f t="shared" si="8"/>
        <v>2687.9</v>
      </c>
      <c r="F28" s="50">
        <f t="shared" si="8"/>
        <v>6200</v>
      </c>
      <c r="G28" s="50">
        <f t="shared" si="8"/>
        <v>2256</v>
      </c>
      <c r="H28" s="50">
        <f t="shared" ref="H28:I28" si="10">H29</f>
        <v>2256</v>
      </c>
      <c r="I28" s="50">
        <f t="shared" si="10"/>
        <v>2300</v>
      </c>
    </row>
    <row r="29" spans="1:11" s="102" customFormat="1">
      <c r="A29" s="292">
        <v>32</v>
      </c>
      <c r="B29" s="293"/>
      <c r="C29" s="294"/>
      <c r="D29" s="120" t="s">
        <v>26</v>
      </c>
      <c r="E29" s="57">
        <v>2687.9</v>
      </c>
      <c r="F29" s="57">
        <v>6200</v>
      </c>
      <c r="G29" s="57">
        <v>2256</v>
      </c>
      <c r="H29" s="57">
        <v>2256</v>
      </c>
      <c r="I29" s="57">
        <v>2300</v>
      </c>
    </row>
    <row r="30" spans="1:11" ht="25.5">
      <c r="A30" s="284" t="s">
        <v>57</v>
      </c>
      <c r="B30" s="285"/>
      <c r="C30" s="286"/>
      <c r="D30" s="40" t="s">
        <v>58</v>
      </c>
      <c r="E30" s="49">
        <v>0</v>
      </c>
      <c r="F30" s="49">
        <f>F31</f>
        <v>1327</v>
      </c>
      <c r="G30" s="49">
        <f>G31</f>
        <v>1327</v>
      </c>
      <c r="H30" s="49">
        <f t="shared" ref="H30:I30" si="11">H31</f>
        <v>1327</v>
      </c>
      <c r="I30" s="49">
        <f t="shared" si="11"/>
        <v>1300</v>
      </c>
    </row>
    <row r="31" spans="1:11">
      <c r="A31" s="287">
        <v>3</v>
      </c>
      <c r="B31" s="288"/>
      <c r="C31" s="289"/>
      <c r="D31" s="17" t="s">
        <v>14</v>
      </c>
      <c r="E31" s="50">
        <v>0</v>
      </c>
      <c r="F31" s="50">
        <f>F32</f>
        <v>1327</v>
      </c>
      <c r="G31" s="50">
        <f>G32</f>
        <v>1327</v>
      </c>
      <c r="H31" s="50">
        <f t="shared" ref="H31:I31" si="12">H32</f>
        <v>1327</v>
      </c>
      <c r="I31" s="50">
        <f t="shared" si="12"/>
        <v>1300</v>
      </c>
    </row>
    <row r="32" spans="1:11">
      <c r="A32" s="298">
        <v>32</v>
      </c>
      <c r="B32" s="290"/>
      <c r="C32" s="291"/>
      <c r="D32" s="19" t="s">
        <v>26</v>
      </c>
      <c r="E32" s="51">
        <v>0</v>
      </c>
      <c r="F32" s="51">
        <v>1327</v>
      </c>
      <c r="G32" s="51">
        <v>1327</v>
      </c>
      <c r="H32" s="51">
        <v>1327</v>
      </c>
      <c r="I32" s="51">
        <v>1300</v>
      </c>
    </row>
    <row r="33" spans="1:9" ht="24" customHeight="1">
      <c r="A33" s="299" t="s">
        <v>59</v>
      </c>
      <c r="B33" s="300"/>
      <c r="C33" s="301"/>
      <c r="D33" s="41" t="s">
        <v>60</v>
      </c>
      <c r="E33" s="53">
        <f t="shared" ref="E33:G34" si="13">E34</f>
        <v>6641.54</v>
      </c>
      <c r="F33" s="53">
        <f t="shared" si="13"/>
        <v>7861</v>
      </c>
      <c r="G33" s="53">
        <f t="shared" si="13"/>
        <v>10050</v>
      </c>
      <c r="H33" s="53">
        <f t="shared" ref="H33:I33" si="14">H34</f>
        <v>8750</v>
      </c>
      <c r="I33" s="53">
        <f t="shared" si="14"/>
        <v>8750</v>
      </c>
    </row>
    <row r="34" spans="1:9" ht="25.5">
      <c r="A34" s="284" t="s">
        <v>53</v>
      </c>
      <c r="B34" s="285"/>
      <c r="C34" s="286"/>
      <c r="D34" s="40" t="s">
        <v>54</v>
      </c>
      <c r="E34" s="49">
        <f t="shared" si="13"/>
        <v>6641.54</v>
      </c>
      <c r="F34" s="49">
        <f t="shared" si="13"/>
        <v>7861</v>
      </c>
      <c r="G34" s="49">
        <f t="shared" si="13"/>
        <v>10050</v>
      </c>
      <c r="H34" s="49">
        <f t="shared" ref="H34:I34" si="15">H35</f>
        <v>8750</v>
      </c>
      <c r="I34" s="49">
        <f t="shared" si="15"/>
        <v>8750</v>
      </c>
    </row>
    <row r="35" spans="1:9">
      <c r="A35" s="287">
        <v>3</v>
      </c>
      <c r="B35" s="288"/>
      <c r="C35" s="289"/>
      <c r="D35" s="17" t="s">
        <v>14</v>
      </c>
      <c r="E35" s="50">
        <f>E36+E37</f>
        <v>6641.54</v>
      </c>
      <c r="F35" s="50">
        <f>F36+F37</f>
        <v>7861</v>
      </c>
      <c r="G35" s="50">
        <f>G36+G37</f>
        <v>10050</v>
      </c>
      <c r="H35" s="50">
        <f t="shared" ref="H35:I35" si="16">H36+H37</f>
        <v>8750</v>
      </c>
      <c r="I35" s="50">
        <f t="shared" si="16"/>
        <v>8750</v>
      </c>
    </row>
    <row r="36" spans="1:9">
      <c r="A36" s="298">
        <v>31</v>
      </c>
      <c r="B36" s="290"/>
      <c r="C36" s="291"/>
      <c r="D36" s="19" t="s">
        <v>15</v>
      </c>
      <c r="E36" s="51">
        <v>4828.92</v>
      </c>
      <c r="F36" s="51">
        <v>6666</v>
      </c>
      <c r="G36" s="51">
        <v>6800</v>
      </c>
      <c r="H36" s="51">
        <v>7350</v>
      </c>
      <c r="I36" s="51">
        <v>7350</v>
      </c>
    </row>
    <row r="37" spans="1:9">
      <c r="A37" s="298">
        <v>32</v>
      </c>
      <c r="B37" s="290"/>
      <c r="C37" s="291"/>
      <c r="D37" s="19" t="s">
        <v>26</v>
      </c>
      <c r="E37" s="51">
        <v>1812.62</v>
      </c>
      <c r="F37" s="51">
        <v>1195</v>
      </c>
      <c r="G37" s="51">
        <v>3250</v>
      </c>
      <c r="H37" s="51">
        <v>1400</v>
      </c>
      <c r="I37" s="51">
        <v>1400</v>
      </c>
    </row>
    <row r="38" spans="1:9" ht="24" customHeight="1">
      <c r="A38" s="299" t="s">
        <v>61</v>
      </c>
      <c r="B38" s="300"/>
      <c r="C38" s="301"/>
      <c r="D38" s="41" t="s">
        <v>62</v>
      </c>
      <c r="E38" s="53">
        <f t="shared" ref="E38:I39" si="17">E39</f>
        <v>1728.68</v>
      </c>
      <c r="F38" s="53">
        <f t="shared" si="17"/>
        <v>2167</v>
      </c>
      <c r="G38" s="53">
        <f t="shared" si="17"/>
        <v>0</v>
      </c>
      <c r="H38" s="53">
        <f t="shared" ref="H38:I38" si="18">H39</f>
        <v>0</v>
      </c>
      <c r="I38" s="53">
        <f t="shared" si="18"/>
        <v>0</v>
      </c>
    </row>
    <row r="39" spans="1:9" ht="25.5">
      <c r="A39" s="284" t="s">
        <v>53</v>
      </c>
      <c r="B39" s="285"/>
      <c r="C39" s="286"/>
      <c r="D39" s="40" t="s">
        <v>54</v>
      </c>
      <c r="E39" s="49">
        <f t="shared" si="17"/>
        <v>1728.68</v>
      </c>
      <c r="F39" s="49">
        <f t="shared" si="17"/>
        <v>2167</v>
      </c>
      <c r="G39" s="49">
        <f t="shared" si="17"/>
        <v>0</v>
      </c>
      <c r="H39" s="49">
        <f t="shared" si="17"/>
        <v>0</v>
      </c>
      <c r="I39" s="49">
        <f t="shared" si="17"/>
        <v>0</v>
      </c>
    </row>
    <row r="40" spans="1:9">
      <c r="A40" s="287">
        <v>3</v>
      </c>
      <c r="B40" s="288"/>
      <c r="C40" s="289"/>
      <c r="D40" s="17" t="s">
        <v>14</v>
      </c>
      <c r="E40" s="50">
        <f>E41+E42</f>
        <v>1728.68</v>
      </c>
      <c r="F40" s="50">
        <f t="shared" ref="F40:I40" si="19">F41+F42</f>
        <v>2167</v>
      </c>
      <c r="G40" s="50">
        <f t="shared" si="19"/>
        <v>0</v>
      </c>
      <c r="H40" s="50">
        <f t="shared" si="19"/>
        <v>0</v>
      </c>
      <c r="I40" s="50">
        <f t="shared" si="19"/>
        <v>0</v>
      </c>
    </row>
    <row r="41" spans="1:9">
      <c r="A41" s="298">
        <v>31</v>
      </c>
      <c r="B41" s="290"/>
      <c r="C41" s="291"/>
      <c r="D41" s="19" t="s">
        <v>15</v>
      </c>
      <c r="E41" s="51">
        <v>1702.14</v>
      </c>
      <c r="F41" s="51">
        <v>2107</v>
      </c>
      <c r="G41" s="51">
        <v>0</v>
      </c>
      <c r="H41" s="51">
        <v>0</v>
      </c>
      <c r="I41" s="51">
        <v>0</v>
      </c>
    </row>
    <row r="42" spans="1:9">
      <c r="A42" s="298">
        <v>32</v>
      </c>
      <c r="B42" s="290"/>
      <c r="C42" s="291"/>
      <c r="D42" s="19" t="s">
        <v>26</v>
      </c>
      <c r="E42" s="51">
        <v>26.54</v>
      </c>
      <c r="F42" s="51">
        <v>60</v>
      </c>
      <c r="G42" s="51">
        <v>0</v>
      </c>
      <c r="H42" s="51">
        <v>0</v>
      </c>
      <c r="I42" s="51">
        <v>0</v>
      </c>
    </row>
    <row r="43" spans="1:9" ht="23.25" customHeight="1">
      <c r="A43" s="299" t="s">
        <v>63</v>
      </c>
      <c r="B43" s="300"/>
      <c r="C43" s="301"/>
      <c r="D43" s="41" t="s">
        <v>64</v>
      </c>
      <c r="E43" s="48">
        <f>E44</f>
        <v>4323.01</v>
      </c>
      <c r="F43" s="48">
        <f>F44</f>
        <v>5601</v>
      </c>
      <c r="G43" s="48">
        <f>G44</f>
        <v>5700</v>
      </c>
      <c r="H43" s="48">
        <f t="shared" ref="H43:I43" si="20">H44</f>
        <v>8000</v>
      </c>
      <c r="I43" s="48">
        <f t="shared" si="20"/>
        <v>8000</v>
      </c>
    </row>
    <row r="44" spans="1:9" ht="25.5">
      <c r="A44" s="284" t="s">
        <v>53</v>
      </c>
      <c r="B44" s="285"/>
      <c r="C44" s="286"/>
      <c r="D44" s="40" t="s">
        <v>54</v>
      </c>
      <c r="E44" s="49">
        <f>E45+E47</f>
        <v>4323.01</v>
      </c>
      <c r="F44" s="49">
        <f>F45</f>
        <v>5601</v>
      </c>
      <c r="G44" s="49">
        <f>G45</f>
        <v>5700</v>
      </c>
      <c r="H44" s="49">
        <f t="shared" ref="H44:I44" si="21">H45</f>
        <v>8000</v>
      </c>
      <c r="I44" s="49">
        <f t="shared" si="21"/>
        <v>8000</v>
      </c>
    </row>
    <row r="45" spans="1:9">
      <c r="A45" s="305">
        <v>3</v>
      </c>
      <c r="B45" s="306"/>
      <c r="C45" s="307"/>
      <c r="D45" s="17" t="s">
        <v>14</v>
      </c>
      <c r="E45" s="54">
        <f>E46</f>
        <v>4323.01</v>
      </c>
      <c r="F45" s="54">
        <f>F46+F47</f>
        <v>5601</v>
      </c>
      <c r="G45" s="54">
        <f>G46</f>
        <v>5700</v>
      </c>
      <c r="H45" s="54">
        <f t="shared" ref="H45:I45" si="22">H46</f>
        <v>8000</v>
      </c>
      <c r="I45" s="54">
        <f t="shared" si="22"/>
        <v>8000</v>
      </c>
    </row>
    <row r="46" spans="1:9">
      <c r="A46" s="298">
        <v>31</v>
      </c>
      <c r="B46" s="290"/>
      <c r="C46" s="291"/>
      <c r="D46" s="19" t="s">
        <v>15</v>
      </c>
      <c r="E46" s="51">
        <v>4323.01</v>
      </c>
      <c r="F46" s="51">
        <v>5601</v>
      </c>
      <c r="G46" s="51">
        <v>5700</v>
      </c>
      <c r="H46" s="51">
        <v>8000</v>
      </c>
      <c r="I46" s="51">
        <v>8000</v>
      </c>
    </row>
    <row r="47" spans="1:9" ht="25.5">
      <c r="A47" s="287">
        <v>4</v>
      </c>
      <c r="B47" s="288"/>
      <c r="C47" s="289"/>
      <c r="D47" s="17" t="s">
        <v>65</v>
      </c>
      <c r="E47" s="54">
        <f>E48</f>
        <v>0</v>
      </c>
      <c r="F47" s="54">
        <v>0</v>
      </c>
      <c r="G47" s="54">
        <v>0</v>
      </c>
      <c r="H47" s="54">
        <v>0</v>
      </c>
      <c r="I47" s="54">
        <v>0</v>
      </c>
    </row>
    <row r="48" spans="1:9" ht="25.5">
      <c r="A48" s="298">
        <v>42</v>
      </c>
      <c r="B48" s="290"/>
      <c r="C48" s="291"/>
      <c r="D48" s="19" t="s">
        <v>33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</row>
    <row r="49" spans="1:11" ht="25.5">
      <c r="A49" s="299" t="s">
        <v>66</v>
      </c>
      <c r="B49" s="300"/>
      <c r="C49" s="301"/>
      <c r="D49" s="41" t="s">
        <v>67</v>
      </c>
      <c r="E49" s="53">
        <f>E50+E53</f>
        <v>22337.200000000001</v>
      </c>
      <c r="F49" s="53">
        <f>F50+F53</f>
        <v>22009</v>
      </c>
      <c r="G49" s="53">
        <f>G50+G53</f>
        <v>22109</v>
      </c>
      <c r="H49" s="53">
        <f t="shared" ref="H49:I49" si="23">H50+H53</f>
        <v>21209</v>
      </c>
      <c r="I49" s="53">
        <f t="shared" si="23"/>
        <v>21300</v>
      </c>
    </row>
    <row r="50" spans="1:11" ht="25.5">
      <c r="A50" s="284" t="s">
        <v>49</v>
      </c>
      <c r="B50" s="285"/>
      <c r="C50" s="286"/>
      <c r="D50" s="40" t="s">
        <v>50</v>
      </c>
      <c r="E50" s="49">
        <f>E51</f>
        <v>413.56</v>
      </c>
      <c r="F50" s="49">
        <f>F52</f>
        <v>133</v>
      </c>
      <c r="G50" s="49">
        <f>G51</f>
        <v>200</v>
      </c>
      <c r="H50" s="49">
        <f t="shared" ref="H50:I50" si="24">H51</f>
        <v>1300</v>
      </c>
      <c r="I50" s="49">
        <f t="shared" si="24"/>
        <v>1300</v>
      </c>
    </row>
    <row r="51" spans="1:11">
      <c r="A51" s="287">
        <v>3</v>
      </c>
      <c r="B51" s="288"/>
      <c r="C51" s="289"/>
      <c r="D51" s="17" t="s">
        <v>14</v>
      </c>
      <c r="E51" s="50">
        <f>E52</f>
        <v>413.56</v>
      </c>
      <c r="F51" s="50">
        <v>0</v>
      </c>
      <c r="G51" s="50">
        <f>G52</f>
        <v>200</v>
      </c>
      <c r="H51" s="50">
        <f t="shared" ref="H51:I51" si="25">H52</f>
        <v>1300</v>
      </c>
      <c r="I51" s="50">
        <f t="shared" si="25"/>
        <v>1300</v>
      </c>
    </row>
    <row r="52" spans="1:11">
      <c r="A52" s="298">
        <v>32</v>
      </c>
      <c r="B52" s="290"/>
      <c r="C52" s="291"/>
      <c r="D52" s="19" t="s">
        <v>26</v>
      </c>
      <c r="E52" s="51">
        <v>413.56</v>
      </c>
      <c r="F52" s="51">
        <v>133</v>
      </c>
      <c r="G52" s="51">
        <v>200</v>
      </c>
      <c r="H52" s="51">
        <v>1300</v>
      </c>
      <c r="I52" s="51">
        <v>1300</v>
      </c>
    </row>
    <row r="53" spans="1:11" ht="25.5">
      <c r="A53" s="284" t="s">
        <v>68</v>
      </c>
      <c r="B53" s="285"/>
      <c r="C53" s="286"/>
      <c r="D53" s="40" t="s">
        <v>69</v>
      </c>
      <c r="E53" s="52">
        <f>E54+E56</f>
        <v>21923.64</v>
      </c>
      <c r="F53" s="52">
        <f>F54+F56</f>
        <v>21876</v>
      </c>
      <c r="G53" s="52">
        <f>G54+G56</f>
        <v>21909</v>
      </c>
      <c r="H53" s="52">
        <f t="shared" ref="H53:I53" si="26">H54+H56</f>
        <v>19909</v>
      </c>
      <c r="I53" s="52">
        <f t="shared" si="26"/>
        <v>20000</v>
      </c>
    </row>
    <row r="54" spans="1:11">
      <c r="A54" s="287">
        <v>3</v>
      </c>
      <c r="B54" s="288"/>
      <c r="C54" s="289"/>
      <c r="D54" s="17" t="s">
        <v>14</v>
      </c>
      <c r="E54" s="50">
        <f>E55</f>
        <v>9206.75</v>
      </c>
      <c r="F54" s="50">
        <f>F55</f>
        <v>18376</v>
      </c>
      <c r="G54" s="50">
        <f>G55</f>
        <v>12000</v>
      </c>
      <c r="H54" s="50">
        <f t="shared" ref="H54:I54" si="27">H55</f>
        <v>10000</v>
      </c>
      <c r="I54" s="50">
        <f t="shared" si="27"/>
        <v>10000</v>
      </c>
    </row>
    <row r="55" spans="1:11" s="83" customFormat="1">
      <c r="A55" s="308">
        <v>32</v>
      </c>
      <c r="B55" s="309"/>
      <c r="C55" s="310"/>
      <c r="D55" s="19" t="s">
        <v>26</v>
      </c>
      <c r="E55" s="51">
        <v>9206.75</v>
      </c>
      <c r="F55" s="51">
        <v>18376</v>
      </c>
      <c r="G55" s="51">
        <f>14909-2909</f>
        <v>12000</v>
      </c>
      <c r="H55" s="51">
        <f>10936-327-609</f>
        <v>10000</v>
      </c>
      <c r="I55" s="51">
        <f>10700-700</f>
        <v>10000</v>
      </c>
    </row>
    <row r="56" spans="1:11" s="83" customFormat="1" ht="25.5">
      <c r="A56" s="287">
        <v>4</v>
      </c>
      <c r="B56" s="288"/>
      <c r="C56" s="289"/>
      <c r="D56" s="17" t="s">
        <v>65</v>
      </c>
      <c r="E56" s="54">
        <f>E57</f>
        <v>12716.89</v>
      </c>
      <c r="F56" s="54">
        <f>F57</f>
        <v>3500</v>
      </c>
      <c r="G56" s="54">
        <f>G57</f>
        <v>9909</v>
      </c>
      <c r="H56" s="54">
        <f t="shared" ref="H56:I56" si="28">H57</f>
        <v>9909</v>
      </c>
      <c r="I56" s="54">
        <f t="shared" si="28"/>
        <v>10000</v>
      </c>
      <c r="K56" s="23"/>
    </row>
    <row r="57" spans="1:11" s="83" customFormat="1" ht="25.5">
      <c r="A57" s="298">
        <v>42</v>
      </c>
      <c r="B57" s="290"/>
      <c r="C57" s="291"/>
      <c r="D57" s="19" t="s">
        <v>33</v>
      </c>
      <c r="E57" s="51">
        <v>12716.89</v>
      </c>
      <c r="F57" s="51">
        <v>3500</v>
      </c>
      <c r="G57" s="51">
        <v>9909</v>
      </c>
      <c r="H57" s="51">
        <v>9909</v>
      </c>
      <c r="I57" s="51">
        <v>10000</v>
      </c>
      <c r="K57" s="23"/>
    </row>
    <row r="58" spans="1:11" ht="24.75" customHeight="1">
      <c r="A58" s="299" t="s">
        <v>70</v>
      </c>
      <c r="B58" s="300"/>
      <c r="C58" s="301"/>
      <c r="D58" s="41" t="s">
        <v>71</v>
      </c>
      <c r="E58" s="48">
        <f>E63+E66+E73+E76</f>
        <v>29960.11</v>
      </c>
      <c r="F58" s="48">
        <f>F63+F66+F73+F76+F59</f>
        <v>11748</v>
      </c>
      <c r="G58" s="48">
        <f>G63+G66+G73+G76+G59+G70</f>
        <v>19600</v>
      </c>
      <c r="H58" s="48">
        <f t="shared" ref="H58:I58" si="29">H63+H66+H73+H76+H59+H70</f>
        <v>109300</v>
      </c>
      <c r="I58" s="48">
        <f t="shared" si="29"/>
        <v>109300</v>
      </c>
    </row>
    <row r="59" spans="1:11" ht="25.5">
      <c r="A59" s="284" t="s">
        <v>49</v>
      </c>
      <c r="B59" s="285"/>
      <c r="C59" s="286"/>
      <c r="D59" s="40" t="s">
        <v>50</v>
      </c>
      <c r="E59" s="49">
        <v>0</v>
      </c>
      <c r="F59" s="49">
        <f>F60</f>
        <v>1661</v>
      </c>
      <c r="G59" s="49">
        <f t="shared" ref="G59:I60" si="30">G60</f>
        <v>3200</v>
      </c>
      <c r="H59" s="49">
        <f t="shared" si="30"/>
        <v>0</v>
      </c>
      <c r="I59" s="49">
        <f t="shared" si="30"/>
        <v>0</v>
      </c>
    </row>
    <row r="60" spans="1:11" ht="25.5">
      <c r="A60" s="287">
        <v>4</v>
      </c>
      <c r="B60" s="288"/>
      <c r="C60" s="289"/>
      <c r="D60" s="17" t="s">
        <v>16</v>
      </c>
      <c r="E60" s="50">
        <v>0</v>
      </c>
      <c r="F60" s="50">
        <f>F61</f>
        <v>1661</v>
      </c>
      <c r="G60" s="50">
        <f>G62+G61</f>
        <v>3200</v>
      </c>
      <c r="H60" s="50">
        <f t="shared" si="30"/>
        <v>0</v>
      </c>
      <c r="I60" s="50">
        <f t="shared" si="30"/>
        <v>0</v>
      </c>
    </row>
    <row r="61" spans="1:11" ht="25.5">
      <c r="A61" s="308">
        <v>41</v>
      </c>
      <c r="B61" s="309"/>
      <c r="C61" s="310"/>
      <c r="D61" s="19" t="s">
        <v>17</v>
      </c>
      <c r="E61" s="51">
        <v>0</v>
      </c>
      <c r="F61" s="51">
        <v>1661</v>
      </c>
      <c r="G61" s="51">
        <v>0</v>
      </c>
      <c r="H61" s="51">
        <v>0</v>
      </c>
      <c r="I61" s="51">
        <v>0</v>
      </c>
    </row>
    <row r="62" spans="1:11" ht="25.5">
      <c r="A62" s="308">
        <v>42</v>
      </c>
      <c r="B62" s="309"/>
      <c r="C62" s="310"/>
      <c r="D62" s="19" t="s">
        <v>33</v>
      </c>
      <c r="E62" s="51">
        <v>0</v>
      </c>
      <c r="F62" s="51">
        <v>0</v>
      </c>
      <c r="G62" s="51">
        <v>3200</v>
      </c>
      <c r="H62" s="51">
        <v>0</v>
      </c>
      <c r="I62" s="51">
        <v>0</v>
      </c>
    </row>
    <row r="63" spans="1:11" ht="25.5">
      <c r="A63" s="284" t="s">
        <v>51</v>
      </c>
      <c r="B63" s="285"/>
      <c r="C63" s="286"/>
      <c r="D63" s="40" t="s">
        <v>72</v>
      </c>
      <c r="E63" s="49">
        <f>E64</f>
        <v>0</v>
      </c>
      <c r="F63" s="49">
        <v>0</v>
      </c>
      <c r="G63" s="49">
        <v>0</v>
      </c>
      <c r="H63" s="49">
        <v>0</v>
      </c>
      <c r="I63" s="49">
        <v>0</v>
      </c>
    </row>
    <row r="64" spans="1:11" ht="25.5">
      <c r="A64" s="287">
        <v>4</v>
      </c>
      <c r="B64" s="288"/>
      <c r="C64" s="289"/>
      <c r="D64" s="17" t="s">
        <v>16</v>
      </c>
      <c r="E64" s="50">
        <f>E65</f>
        <v>0</v>
      </c>
      <c r="F64" s="50">
        <v>0</v>
      </c>
      <c r="G64" s="50">
        <v>0</v>
      </c>
      <c r="H64" s="50">
        <v>0</v>
      </c>
      <c r="I64" s="50">
        <v>0</v>
      </c>
    </row>
    <row r="65" spans="1:9" ht="25.5">
      <c r="A65" s="308">
        <v>42</v>
      </c>
      <c r="B65" s="309"/>
      <c r="C65" s="310"/>
      <c r="D65" s="19" t="s">
        <v>33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</row>
    <row r="66" spans="1:9" ht="25.5">
      <c r="A66" s="284" t="s">
        <v>53</v>
      </c>
      <c r="B66" s="285"/>
      <c r="C66" s="286"/>
      <c r="D66" s="40" t="s">
        <v>72</v>
      </c>
      <c r="E66" s="49">
        <f>E67</f>
        <v>15988.16</v>
      </c>
      <c r="F66" s="49">
        <f>F67</f>
        <v>10087</v>
      </c>
      <c r="G66" s="49">
        <f>G67</f>
        <v>16400</v>
      </c>
      <c r="H66" s="49">
        <f t="shared" ref="H66:I66" si="31">H67</f>
        <v>9300</v>
      </c>
      <c r="I66" s="49">
        <f t="shared" si="31"/>
        <v>9300</v>
      </c>
    </row>
    <row r="67" spans="1:9" ht="26.25" customHeight="1">
      <c r="A67" s="287">
        <v>4</v>
      </c>
      <c r="B67" s="288"/>
      <c r="C67" s="289"/>
      <c r="D67" s="17" t="s">
        <v>16</v>
      </c>
      <c r="E67" s="50">
        <f>E68+E69</f>
        <v>15988.16</v>
      </c>
      <c r="F67" s="50">
        <f>F68+F69</f>
        <v>10087</v>
      </c>
      <c r="G67" s="50">
        <f>G69</f>
        <v>16400</v>
      </c>
      <c r="H67" s="50">
        <f t="shared" ref="H67:I67" si="32">H69</f>
        <v>9300</v>
      </c>
      <c r="I67" s="50">
        <f t="shared" si="32"/>
        <v>9300</v>
      </c>
    </row>
    <row r="68" spans="1:9" ht="26.25" customHeight="1">
      <c r="A68" s="308">
        <v>41</v>
      </c>
      <c r="B68" s="309"/>
      <c r="C68" s="310"/>
      <c r="D68" s="19" t="s">
        <v>17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</row>
    <row r="69" spans="1:9" ht="26.25" customHeight="1">
      <c r="A69" s="308">
        <v>42</v>
      </c>
      <c r="B69" s="309"/>
      <c r="C69" s="310"/>
      <c r="D69" s="19" t="s">
        <v>33</v>
      </c>
      <c r="E69" s="51">
        <v>15988.16</v>
      </c>
      <c r="F69" s="51">
        <v>10087</v>
      </c>
      <c r="G69" s="51">
        <v>16400</v>
      </c>
      <c r="H69" s="51">
        <v>9300</v>
      </c>
      <c r="I69" s="51">
        <v>9300</v>
      </c>
    </row>
    <row r="70" spans="1:9" ht="28.5" customHeight="1">
      <c r="A70" s="284" t="s">
        <v>180</v>
      </c>
      <c r="B70" s="285"/>
      <c r="C70" s="286"/>
      <c r="D70" s="40" t="s">
        <v>178</v>
      </c>
      <c r="E70" s="49">
        <f>E71</f>
        <v>0</v>
      </c>
      <c r="F70" s="49">
        <v>0</v>
      </c>
      <c r="G70" s="49">
        <v>0</v>
      </c>
      <c r="H70" s="49">
        <f>H71</f>
        <v>100000</v>
      </c>
      <c r="I70" s="49">
        <f>I71</f>
        <v>100000</v>
      </c>
    </row>
    <row r="71" spans="1:9" ht="26.25" customHeight="1">
      <c r="A71" s="287">
        <v>4</v>
      </c>
      <c r="B71" s="288"/>
      <c r="C71" s="289"/>
      <c r="D71" s="17" t="s">
        <v>16</v>
      </c>
      <c r="E71" s="50">
        <f>E72</f>
        <v>0</v>
      </c>
      <c r="F71" s="50">
        <v>0</v>
      </c>
      <c r="G71" s="50">
        <v>0</v>
      </c>
      <c r="H71" s="50">
        <f>H72</f>
        <v>100000</v>
      </c>
      <c r="I71" s="50">
        <f>I72</f>
        <v>100000</v>
      </c>
    </row>
    <row r="72" spans="1:9" ht="26.25" customHeight="1">
      <c r="A72" s="308">
        <v>42</v>
      </c>
      <c r="B72" s="309"/>
      <c r="C72" s="310"/>
      <c r="D72" s="19" t="s">
        <v>33</v>
      </c>
      <c r="E72" s="51">
        <v>0</v>
      </c>
      <c r="F72" s="51">
        <v>0</v>
      </c>
      <c r="G72" s="51">
        <v>0</v>
      </c>
      <c r="H72" s="51">
        <v>100000</v>
      </c>
      <c r="I72" s="51">
        <v>100000</v>
      </c>
    </row>
    <row r="73" spans="1:9" ht="28.5" customHeight="1">
      <c r="A73" s="284" t="s">
        <v>55</v>
      </c>
      <c r="B73" s="285"/>
      <c r="C73" s="286"/>
      <c r="D73" s="40" t="s">
        <v>73</v>
      </c>
      <c r="E73" s="49">
        <f>E74</f>
        <v>13772.87</v>
      </c>
      <c r="F73" s="49">
        <v>0</v>
      </c>
      <c r="G73" s="49">
        <v>0</v>
      </c>
      <c r="H73" s="49">
        <v>0</v>
      </c>
      <c r="I73" s="49">
        <v>0</v>
      </c>
    </row>
    <row r="74" spans="1:9" ht="25.5">
      <c r="A74" s="287">
        <v>4</v>
      </c>
      <c r="B74" s="288"/>
      <c r="C74" s="289"/>
      <c r="D74" s="17" t="s">
        <v>16</v>
      </c>
      <c r="E74" s="50">
        <f>E75</f>
        <v>13772.87</v>
      </c>
      <c r="F74" s="50">
        <v>0</v>
      </c>
      <c r="G74" s="50">
        <v>0</v>
      </c>
      <c r="H74" s="50">
        <v>0</v>
      </c>
      <c r="I74" s="50">
        <v>0</v>
      </c>
    </row>
    <row r="75" spans="1:9" ht="25.5">
      <c r="A75" s="308">
        <v>42</v>
      </c>
      <c r="B75" s="309"/>
      <c r="C75" s="310"/>
      <c r="D75" s="19" t="s">
        <v>33</v>
      </c>
      <c r="E75" s="51">
        <v>13772.87</v>
      </c>
      <c r="F75" s="51">
        <v>0</v>
      </c>
      <c r="G75" s="51">
        <v>0</v>
      </c>
      <c r="H75" s="51">
        <v>0</v>
      </c>
      <c r="I75" s="51">
        <v>0</v>
      </c>
    </row>
    <row r="76" spans="1:9" ht="25.5">
      <c r="A76" s="284" t="s">
        <v>57</v>
      </c>
      <c r="B76" s="285"/>
      <c r="C76" s="286"/>
      <c r="D76" s="40" t="s">
        <v>74</v>
      </c>
      <c r="E76" s="49">
        <f>E77</f>
        <v>199.08</v>
      </c>
      <c r="F76" s="49">
        <v>0</v>
      </c>
      <c r="G76" s="49">
        <v>0</v>
      </c>
      <c r="H76" s="49">
        <v>0</v>
      </c>
      <c r="I76" s="49">
        <v>0</v>
      </c>
    </row>
    <row r="77" spans="1:9" ht="25.5">
      <c r="A77" s="287">
        <v>4</v>
      </c>
      <c r="B77" s="288"/>
      <c r="C77" s="289"/>
      <c r="D77" s="17" t="s">
        <v>16</v>
      </c>
      <c r="E77" s="50">
        <f>E78</f>
        <v>199.08</v>
      </c>
      <c r="F77" s="50">
        <v>0</v>
      </c>
      <c r="G77" s="50">
        <v>0</v>
      </c>
      <c r="H77" s="50">
        <v>0</v>
      </c>
      <c r="I77" s="50">
        <v>0</v>
      </c>
    </row>
    <row r="78" spans="1:9" ht="25.5">
      <c r="A78" s="308">
        <v>42</v>
      </c>
      <c r="B78" s="309"/>
      <c r="C78" s="310"/>
      <c r="D78" s="19" t="s">
        <v>33</v>
      </c>
      <c r="E78" s="51">
        <v>199.08</v>
      </c>
      <c r="F78" s="51">
        <v>0</v>
      </c>
      <c r="G78" s="51">
        <v>0</v>
      </c>
      <c r="H78" s="51">
        <v>0</v>
      </c>
      <c r="I78" s="51">
        <v>0</v>
      </c>
    </row>
    <row r="79" spans="1:9" ht="15.75">
      <c r="A79" s="24"/>
    </row>
    <row r="80" spans="1:9" ht="15.75">
      <c r="B80" s="24"/>
      <c r="C80" s="24"/>
      <c r="D80" s="24"/>
      <c r="E80" s="24"/>
    </row>
    <row r="81" spans="1:9" ht="15.75">
      <c r="A81" s="283"/>
      <c r="B81" s="283"/>
      <c r="C81" s="283"/>
      <c r="D81" s="283"/>
      <c r="E81" s="24"/>
    </row>
    <row r="82" spans="1:9" ht="15.75">
      <c r="A82" s="283"/>
      <c r="B82" s="283"/>
      <c r="C82" s="283"/>
      <c r="D82" s="283"/>
      <c r="E82" s="24"/>
    </row>
    <row r="83" spans="1:9" ht="15.75">
      <c r="G83" s="281"/>
      <c r="H83" s="281"/>
      <c r="I83" s="281"/>
    </row>
    <row r="84" spans="1:9" ht="15.75">
      <c r="G84" s="281"/>
      <c r="H84" s="281"/>
      <c r="I84" s="281"/>
    </row>
  </sheetData>
  <mergeCells count="75">
    <mergeCell ref="A53:C53"/>
    <mergeCell ref="A54:C54"/>
    <mergeCell ref="A55:C55"/>
    <mergeCell ref="A56:C56"/>
    <mergeCell ref="A57:C57"/>
    <mergeCell ref="A60:C60"/>
    <mergeCell ref="A61:C61"/>
    <mergeCell ref="A74:C74"/>
    <mergeCell ref="A59:C59"/>
    <mergeCell ref="A58:C58"/>
    <mergeCell ref="A63:C63"/>
    <mergeCell ref="A64:C64"/>
    <mergeCell ref="A65:C65"/>
    <mergeCell ref="A70:C70"/>
    <mergeCell ref="A71:C71"/>
    <mergeCell ref="A72:C72"/>
    <mergeCell ref="A62:C62"/>
    <mergeCell ref="A75:C75"/>
    <mergeCell ref="A76:C76"/>
    <mergeCell ref="A77:C77"/>
    <mergeCell ref="A78:C78"/>
    <mergeCell ref="A66:C66"/>
    <mergeCell ref="A67:C67"/>
    <mergeCell ref="A68:C68"/>
    <mergeCell ref="A69:C69"/>
    <mergeCell ref="A73:C73"/>
    <mergeCell ref="A50:C50"/>
    <mergeCell ref="A51:C51"/>
    <mergeCell ref="A52:C52"/>
    <mergeCell ref="A44:C44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36:C36"/>
    <mergeCell ref="A37:C37"/>
    <mergeCell ref="A38:C38"/>
    <mergeCell ref="A39:C39"/>
    <mergeCell ref="A7:C7"/>
    <mergeCell ref="A9:C9"/>
    <mergeCell ref="A32:C32"/>
    <mergeCell ref="A33:C33"/>
    <mergeCell ref="A24:C24"/>
    <mergeCell ref="A25:C25"/>
    <mergeCell ref="A8:C8"/>
    <mergeCell ref="A21:C21"/>
    <mergeCell ref="A22:C22"/>
    <mergeCell ref="A34:C34"/>
    <mergeCell ref="A35:C35"/>
    <mergeCell ref="A27:C27"/>
    <mergeCell ref="A28:C28"/>
    <mergeCell ref="A29:C29"/>
    <mergeCell ref="A30:C30"/>
    <mergeCell ref="A31:C31"/>
    <mergeCell ref="A2:I2"/>
    <mergeCell ref="G83:I83"/>
    <mergeCell ref="G84:I84"/>
    <mergeCell ref="A3:I3"/>
    <mergeCell ref="A4:I4"/>
    <mergeCell ref="A5:I5"/>
    <mergeCell ref="A81:D81"/>
    <mergeCell ref="A82:D82"/>
    <mergeCell ref="A10:C10"/>
    <mergeCell ref="A11:C11"/>
    <mergeCell ref="B12:C12"/>
    <mergeCell ref="B13:C13"/>
    <mergeCell ref="A18:C18"/>
    <mergeCell ref="A14:C14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5"/>
  <sheetViews>
    <sheetView topLeftCell="A100" workbookViewId="0">
      <selection activeCell="A52" sqref="A52:XFD52"/>
    </sheetView>
  </sheetViews>
  <sheetFormatPr defaultRowHeight="15"/>
  <sheetData>
    <row r="1" spans="1:9">
      <c r="A1" s="314" t="s">
        <v>107</v>
      </c>
      <c r="B1" s="314"/>
      <c r="C1" s="314"/>
      <c r="D1" s="314"/>
      <c r="E1" s="314"/>
      <c r="F1" s="314"/>
      <c r="G1" s="314"/>
      <c r="H1" s="314"/>
      <c r="I1" s="314"/>
    </row>
    <row r="2" spans="1:9">
      <c r="A2" s="167"/>
    </row>
    <row r="3" spans="1:9">
      <c r="A3" s="315" t="s">
        <v>251</v>
      </c>
      <c r="B3" s="315"/>
      <c r="C3" s="315"/>
      <c r="D3" s="315"/>
      <c r="E3" s="315"/>
      <c r="F3" s="315"/>
      <c r="G3" s="315"/>
      <c r="H3" s="315"/>
      <c r="I3" s="315"/>
    </row>
    <row r="4" spans="1:9">
      <c r="A4" s="125" t="s">
        <v>137</v>
      </c>
      <c r="B4" s="125"/>
      <c r="C4" s="125"/>
      <c r="D4" s="125"/>
      <c r="E4" s="125"/>
      <c r="F4" s="125"/>
      <c r="G4" s="125"/>
      <c r="H4" s="125"/>
      <c r="I4" s="125"/>
    </row>
    <row r="5" spans="1:9">
      <c r="A5" s="167"/>
    </row>
    <row r="6" spans="1:9" ht="15.75">
      <c r="A6" s="316" t="s">
        <v>217</v>
      </c>
      <c r="B6" s="316"/>
      <c r="C6" s="316"/>
      <c r="D6" s="316"/>
      <c r="E6" s="316"/>
      <c r="F6" s="316"/>
      <c r="G6" s="316"/>
      <c r="H6" s="316"/>
      <c r="I6" s="316"/>
    </row>
    <row r="7" spans="1:9" ht="15.75">
      <c r="A7" s="152"/>
    </row>
    <row r="8" spans="1:9" s="37" customFormat="1" ht="81.75" customHeight="1">
      <c r="A8" s="317" t="s">
        <v>196</v>
      </c>
      <c r="B8" s="317"/>
      <c r="C8" s="317"/>
      <c r="D8" s="317"/>
      <c r="E8" s="317"/>
      <c r="F8" s="317"/>
      <c r="G8" s="317"/>
      <c r="H8" s="317"/>
      <c r="I8" s="317"/>
    </row>
    <row r="9" spans="1:9">
      <c r="A9" s="187" t="s">
        <v>187</v>
      </c>
      <c r="B9" s="188"/>
      <c r="C9" s="188"/>
      <c r="D9" s="188"/>
      <c r="E9" s="188"/>
      <c r="F9" s="188"/>
      <c r="G9" s="188"/>
      <c r="H9" s="188"/>
      <c r="I9" s="188"/>
    </row>
    <row r="10" spans="1:9">
      <c r="A10" s="187" t="s">
        <v>264</v>
      </c>
      <c r="B10" s="188"/>
      <c r="C10" s="188"/>
      <c r="D10" s="188"/>
      <c r="E10" s="188"/>
      <c r="F10" s="188"/>
      <c r="G10" s="188"/>
      <c r="H10" s="188"/>
      <c r="I10" s="188"/>
    </row>
    <row r="11" spans="1:9">
      <c r="A11" s="187" t="s">
        <v>188</v>
      </c>
      <c r="B11" s="188"/>
      <c r="C11" s="188"/>
      <c r="D11" s="188"/>
      <c r="E11" s="188"/>
      <c r="F11" s="188"/>
      <c r="G11" s="188"/>
      <c r="H11" s="188"/>
      <c r="I11" s="188"/>
    </row>
    <row r="12" spans="1:9" ht="4.5" customHeight="1">
      <c r="A12" s="153"/>
    </row>
    <row r="13" spans="1:9" ht="30.75" customHeight="1">
      <c r="A13" s="318" t="s">
        <v>269</v>
      </c>
      <c r="B13" s="318"/>
      <c r="C13" s="318"/>
      <c r="D13" s="318"/>
      <c r="E13" s="318"/>
      <c r="F13" s="318"/>
      <c r="G13" s="318"/>
      <c r="H13" s="318"/>
      <c r="I13" s="318"/>
    </row>
    <row r="14" spans="1:9" ht="22.5" customHeight="1">
      <c r="A14" s="320" t="s">
        <v>277</v>
      </c>
      <c r="B14" s="320"/>
      <c r="C14" s="320"/>
      <c r="D14" s="320"/>
      <c r="E14" s="320"/>
      <c r="F14" s="320"/>
      <c r="G14" s="320"/>
      <c r="H14" s="320"/>
      <c r="I14" s="320"/>
    </row>
    <row r="15" spans="1:9">
      <c r="A15" s="312" t="s">
        <v>218</v>
      </c>
      <c r="B15" s="312"/>
      <c r="C15" s="312"/>
      <c r="D15" s="312"/>
      <c r="E15" s="312"/>
      <c r="F15" s="312"/>
      <c r="G15" s="312"/>
      <c r="H15" s="312"/>
      <c r="I15" s="312"/>
    </row>
    <row r="16" spans="1:9" ht="27.75" customHeight="1">
      <c r="A16" s="312" t="s">
        <v>270</v>
      </c>
      <c r="B16" s="312"/>
      <c r="C16" s="312"/>
      <c r="D16" s="312"/>
      <c r="E16" s="312"/>
      <c r="F16" s="312"/>
      <c r="G16" s="312"/>
      <c r="H16" s="312"/>
      <c r="I16" s="312"/>
    </row>
    <row r="17" spans="1:9" ht="56.25" customHeight="1">
      <c r="A17" s="312" t="s">
        <v>271</v>
      </c>
      <c r="B17" s="312"/>
      <c r="C17" s="312"/>
      <c r="D17" s="312"/>
      <c r="E17" s="312"/>
      <c r="F17" s="312"/>
      <c r="G17" s="312"/>
      <c r="H17" s="312"/>
      <c r="I17" s="312"/>
    </row>
    <row r="18" spans="1:9" ht="30.75" customHeight="1">
      <c r="A18" s="319" t="s">
        <v>219</v>
      </c>
      <c r="B18" s="319"/>
      <c r="C18" s="319"/>
      <c r="D18" s="319"/>
      <c r="E18" s="319"/>
      <c r="F18" s="319"/>
      <c r="G18" s="319"/>
      <c r="H18" s="319"/>
      <c r="I18" s="319"/>
    </row>
    <row r="19" spans="1:9" ht="12" customHeight="1">
      <c r="A19" s="158"/>
      <c r="B19" s="157"/>
      <c r="C19" s="157"/>
      <c r="D19" s="157"/>
      <c r="E19" s="157"/>
      <c r="F19" s="157"/>
      <c r="G19" s="157"/>
      <c r="H19" s="157"/>
      <c r="I19" s="157"/>
    </row>
    <row r="20" spans="1:9" ht="15.75">
      <c r="A20" s="318" t="s">
        <v>194</v>
      </c>
      <c r="B20" s="318"/>
      <c r="C20" s="318"/>
      <c r="D20" s="318"/>
      <c r="E20" s="318"/>
      <c r="F20" s="318"/>
      <c r="G20" s="318"/>
      <c r="H20" s="318"/>
      <c r="I20" s="318"/>
    </row>
    <row r="21" spans="1:9" ht="20.25" customHeight="1">
      <c r="A21" s="159" t="s">
        <v>97</v>
      </c>
      <c r="B21" s="157"/>
      <c r="C21" s="157"/>
      <c r="D21" s="157"/>
      <c r="E21" s="157"/>
      <c r="F21" s="157"/>
      <c r="G21" s="157"/>
      <c r="H21" s="157"/>
      <c r="I21" s="157"/>
    </row>
    <row r="22" spans="1:9">
      <c r="A22" s="312" t="s">
        <v>272</v>
      </c>
      <c r="B22" s="312"/>
      <c r="C22" s="312"/>
      <c r="D22" s="312"/>
      <c r="E22" s="312"/>
      <c r="F22" s="312"/>
      <c r="G22" s="312"/>
      <c r="H22" s="312"/>
      <c r="I22" s="312"/>
    </row>
    <row r="23" spans="1:9" ht="33" customHeight="1">
      <c r="A23" s="319" t="s">
        <v>210</v>
      </c>
      <c r="B23" s="319"/>
      <c r="C23" s="319"/>
      <c r="D23" s="319"/>
      <c r="E23" s="319"/>
      <c r="F23" s="319"/>
      <c r="G23" s="319"/>
      <c r="H23" s="319"/>
      <c r="I23" s="319"/>
    </row>
    <row r="24" spans="1:9" ht="12" customHeight="1">
      <c r="A24" s="156"/>
      <c r="B24" s="157"/>
      <c r="C24" s="157"/>
      <c r="D24" s="157"/>
      <c r="E24" s="157"/>
      <c r="F24" s="157"/>
      <c r="G24" s="157"/>
      <c r="H24" s="157"/>
      <c r="I24" s="157"/>
    </row>
    <row r="25" spans="1:9" ht="15.75">
      <c r="A25" s="321" t="s">
        <v>220</v>
      </c>
      <c r="B25" s="321"/>
      <c r="C25" s="321"/>
      <c r="D25" s="321"/>
      <c r="E25" s="321"/>
      <c r="F25" s="321"/>
      <c r="G25" s="321"/>
      <c r="H25" s="321"/>
      <c r="I25" s="321"/>
    </row>
    <row r="26" spans="1:9" ht="18.75" customHeight="1">
      <c r="A26" s="159" t="s">
        <v>98</v>
      </c>
      <c r="B26" s="157"/>
      <c r="C26" s="157"/>
      <c r="D26" s="157"/>
      <c r="E26" s="157"/>
      <c r="F26" s="157"/>
      <c r="G26" s="157"/>
      <c r="H26" s="157"/>
      <c r="I26" s="157"/>
    </row>
    <row r="27" spans="1:9">
      <c r="A27" s="322" t="s">
        <v>189</v>
      </c>
      <c r="B27" s="322"/>
      <c r="C27" s="322"/>
      <c r="D27" s="322"/>
      <c r="E27" s="322"/>
      <c r="F27" s="322"/>
      <c r="G27" s="322"/>
      <c r="H27" s="322"/>
      <c r="I27" s="322"/>
    </row>
    <row r="28" spans="1:9" ht="16.5" customHeight="1">
      <c r="A28" s="159" t="s">
        <v>99</v>
      </c>
      <c r="B28" s="157"/>
      <c r="C28" s="157"/>
      <c r="D28" s="157"/>
      <c r="E28" s="157"/>
      <c r="F28" s="157"/>
      <c r="G28" s="157"/>
      <c r="H28" s="157"/>
      <c r="I28" s="157"/>
    </row>
    <row r="29" spans="1:9">
      <c r="A29" s="312" t="s">
        <v>197</v>
      </c>
      <c r="B29" s="312"/>
      <c r="C29" s="312"/>
      <c r="D29" s="312"/>
      <c r="E29" s="312"/>
      <c r="F29" s="312"/>
      <c r="G29" s="312"/>
      <c r="H29" s="312"/>
      <c r="I29" s="312"/>
    </row>
    <row r="30" spans="1:9" ht="12" customHeight="1">
      <c r="A30" s="156"/>
      <c r="B30" s="157"/>
      <c r="C30" s="157"/>
      <c r="D30" s="157"/>
      <c r="E30" s="157"/>
      <c r="F30" s="157"/>
      <c r="G30" s="157"/>
      <c r="H30" s="157"/>
      <c r="I30" s="157"/>
    </row>
    <row r="31" spans="1:9" ht="15.75">
      <c r="A31" s="318" t="s">
        <v>100</v>
      </c>
      <c r="B31" s="318"/>
      <c r="C31" s="318"/>
      <c r="D31" s="318"/>
      <c r="E31" s="318"/>
      <c r="F31" s="318"/>
      <c r="G31" s="318"/>
      <c r="H31" s="318"/>
      <c r="I31" s="318"/>
    </row>
    <row r="32" spans="1:9" ht="90" customHeight="1">
      <c r="A32" s="319" t="s">
        <v>273</v>
      </c>
      <c r="B32" s="319"/>
      <c r="C32" s="319"/>
      <c r="D32" s="319"/>
      <c r="E32" s="319"/>
      <c r="F32" s="319"/>
      <c r="G32" s="319"/>
      <c r="H32" s="319"/>
      <c r="I32" s="319"/>
    </row>
    <row r="33" spans="1:10" ht="15.75" customHeight="1">
      <c r="A33" s="160" t="s">
        <v>101</v>
      </c>
      <c r="B33" s="157"/>
      <c r="C33" s="157"/>
      <c r="D33" s="189"/>
      <c r="E33" s="157"/>
      <c r="F33" s="157"/>
      <c r="G33" s="157"/>
      <c r="H33" s="157"/>
      <c r="I33" s="157"/>
    </row>
    <row r="34" spans="1:10" ht="56.25" customHeight="1">
      <c r="A34" s="319" t="s">
        <v>268</v>
      </c>
      <c r="B34" s="319"/>
      <c r="C34" s="319"/>
      <c r="D34" s="319"/>
      <c r="E34" s="319"/>
      <c r="F34" s="319"/>
      <c r="G34" s="319"/>
      <c r="H34" s="319"/>
      <c r="I34" s="319"/>
    </row>
    <row r="35" spans="1:10" ht="17.25" customHeight="1"/>
    <row r="36" spans="1:10" ht="15.75">
      <c r="A36" s="324" t="s">
        <v>102</v>
      </c>
      <c r="B36" s="324"/>
      <c r="C36" s="324"/>
      <c r="D36" s="324"/>
      <c r="E36" s="324"/>
      <c r="F36" s="324"/>
      <c r="G36" s="324"/>
      <c r="H36" s="324"/>
      <c r="I36" s="324"/>
    </row>
    <row r="37" spans="1:10">
      <c r="A37" s="159"/>
      <c r="B37" s="157"/>
      <c r="C37" s="157"/>
      <c r="D37" s="157"/>
      <c r="E37" s="157"/>
      <c r="F37" s="157"/>
      <c r="G37" s="157"/>
      <c r="H37" s="157"/>
      <c r="I37" s="157"/>
    </row>
    <row r="38" spans="1:10" ht="30.75" customHeight="1">
      <c r="A38" s="312" t="s">
        <v>221</v>
      </c>
      <c r="B38" s="312"/>
      <c r="C38" s="312"/>
      <c r="D38" s="312"/>
      <c r="E38" s="312"/>
      <c r="F38" s="312"/>
      <c r="G38" s="312"/>
      <c r="H38" s="312"/>
      <c r="I38" s="312"/>
    </row>
    <row r="39" spans="1:10" ht="29.25" customHeight="1">
      <c r="A39" s="312" t="s">
        <v>283</v>
      </c>
      <c r="B39" s="312"/>
      <c r="C39" s="312"/>
      <c r="D39" s="312"/>
      <c r="E39" s="312"/>
      <c r="F39" s="312"/>
      <c r="G39" s="312"/>
      <c r="H39" s="312"/>
      <c r="I39" s="312"/>
    </row>
    <row r="40" spans="1:10" ht="30" customHeight="1">
      <c r="A40" s="312" t="s">
        <v>284</v>
      </c>
      <c r="B40" s="312"/>
      <c r="C40" s="312"/>
      <c r="D40" s="312"/>
      <c r="E40" s="312"/>
      <c r="F40" s="312"/>
      <c r="G40" s="312"/>
      <c r="H40" s="312"/>
      <c r="I40" s="312"/>
      <c r="J40" s="39"/>
    </row>
    <row r="41" spans="1:10" ht="28.5" customHeight="1">
      <c r="A41" s="312" t="s">
        <v>285</v>
      </c>
      <c r="B41" s="312"/>
      <c r="C41" s="312"/>
      <c r="D41" s="312"/>
      <c r="E41" s="312"/>
      <c r="F41" s="312"/>
      <c r="G41" s="312"/>
      <c r="H41" s="312"/>
      <c r="I41" s="312"/>
    </row>
    <row r="42" spans="1:10">
      <c r="A42" s="161"/>
      <c r="B42" s="157"/>
      <c r="C42" s="157"/>
      <c r="D42" s="157"/>
      <c r="E42" s="157"/>
      <c r="F42" s="157"/>
      <c r="G42" s="157"/>
      <c r="H42" s="157"/>
      <c r="I42" s="157"/>
    </row>
    <row r="43" spans="1:10" s="142" customFormat="1" ht="18" customHeight="1">
      <c r="A43" s="162" t="s">
        <v>198</v>
      </c>
      <c r="B43" s="163"/>
      <c r="C43" s="163"/>
      <c r="D43" s="163"/>
      <c r="E43" s="163"/>
      <c r="F43" s="163"/>
      <c r="G43" s="163"/>
      <c r="H43" s="163"/>
      <c r="I43" s="163"/>
    </row>
    <row r="44" spans="1:10" ht="62.25" customHeight="1">
      <c r="A44" s="319" t="s">
        <v>274</v>
      </c>
      <c r="B44" s="319"/>
      <c r="C44" s="319"/>
      <c r="D44" s="319"/>
      <c r="E44" s="319"/>
      <c r="F44" s="319"/>
      <c r="G44" s="319"/>
      <c r="H44" s="319"/>
      <c r="I44" s="319"/>
    </row>
    <row r="45" spans="1:10" ht="16.5" customHeight="1">
      <c r="A45" s="312" t="s">
        <v>222</v>
      </c>
      <c r="B45" s="312"/>
      <c r="C45" s="312"/>
      <c r="D45" s="312"/>
      <c r="E45" s="312"/>
      <c r="F45" s="312"/>
      <c r="G45" s="312"/>
      <c r="H45" s="312"/>
      <c r="I45" s="312"/>
    </row>
    <row r="46" spans="1:10" ht="42.75" customHeight="1">
      <c r="A46" s="323" t="s">
        <v>223</v>
      </c>
      <c r="B46" s="323"/>
      <c r="C46" s="323"/>
      <c r="D46" s="323"/>
      <c r="E46" s="323"/>
      <c r="F46" s="323"/>
      <c r="G46" s="323"/>
      <c r="H46" s="323"/>
      <c r="I46" s="323"/>
    </row>
    <row r="47" spans="1:10" ht="45" customHeight="1">
      <c r="A47" s="323" t="s">
        <v>267</v>
      </c>
      <c r="B47" s="323"/>
      <c r="C47" s="323"/>
      <c r="D47" s="323"/>
      <c r="E47" s="323"/>
      <c r="F47" s="323"/>
      <c r="G47" s="323"/>
      <c r="H47" s="323"/>
      <c r="I47" s="323"/>
    </row>
    <row r="48" spans="1:10" ht="93" customHeight="1">
      <c r="A48" s="319" t="s">
        <v>224</v>
      </c>
      <c r="B48" s="319"/>
      <c r="C48" s="319"/>
      <c r="D48" s="319"/>
      <c r="E48" s="319"/>
      <c r="F48" s="319"/>
      <c r="G48" s="319"/>
      <c r="H48" s="319"/>
      <c r="I48" s="319"/>
    </row>
    <row r="49" spans="1:9">
      <c r="A49" s="159"/>
      <c r="B49" s="157"/>
      <c r="C49" s="157"/>
      <c r="D49" s="157"/>
      <c r="E49" s="157"/>
      <c r="F49" s="157"/>
      <c r="G49" s="157"/>
      <c r="H49" s="157"/>
      <c r="I49" s="157"/>
    </row>
    <row r="50" spans="1:9" ht="15.75">
      <c r="A50" s="162" t="s">
        <v>199</v>
      </c>
      <c r="B50" s="163"/>
      <c r="C50" s="163"/>
      <c r="D50" s="163"/>
      <c r="E50" s="163"/>
      <c r="F50" s="163"/>
      <c r="G50" s="163"/>
      <c r="H50" s="163"/>
      <c r="I50" s="157"/>
    </row>
    <row r="51" spans="1:9">
      <c r="A51" s="159" t="s">
        <v>211</v>
      </c>
      <c r="B51" s="157"/>
      <c r="C51" s="157"/>
      <c r="D51" s="157"/>
      <c r="E51" s="157"/>
      <c r="F51" s="157"/>
      <c r="G51" s="157"/>
      <c r="H51" s="157"/>
      <c r="I51" s="157"/>
    </row>
    <row r="52" spans="1:9" ht="43.5" customHeight="1">
      <c r="A52" s="325" t="s">
        <v>275</v>
      </c>
      <c r="B52" s="325"/>
      <c r="C52" s="325"/>
      <c r="D52" s="325"/>
      <c r="E52" s="325"/>
      <c r="F52" s="325"/>
      <c r="G52" s="325"/>
      <c r="H52" s="325"/>
      <c r="I52" s="325"/>
    </row>
    <row r="53" spans="1:9" ht="49.5" customHeight="1">
      <c r="A53" s="312" t="s">
        <v>265</v>
      </c>
      <c r="B53" s="312"/>
      <c r="C53" s="312"/>
      <c r="D53" s="312"/>
      <c r="E53" s="312"/>
      <c r="F53" s="312"/>
      <c r="G53" s="312"/>
      <c r="H53" s="312"/>
      <c r="I53" s="312"/>
    </row>
    <row r="54" spans="1:9" ht="44.25" customHeight="1">
      <c r="A54" s="323" t="s">
        <v>225</v>
      </c>
      <c r="B54" s="323"/>
      <c r="C54" s="323"/>
      <c r="D54" s="323"/>
      <c r="E54" s="323"/>
      <c r="F54" s="323"/>
      <c r="G54" s="323"/>
      <c r="H54" s="323"/>
      <c r="I54" s="323"/>
    </row>
    <row r="55" spans="1:9" ht="43.5" customHeight="1">
      <c r="A55" s="312" t="s">
        <v>226</v>
      </c>
      <c r="B55" s="312"/>
      <c r="C55" s="312"/>
      <c r="D55" s="312"/>
      <c r="E55" s="312"/>
      <c r="F55" s="312"/>
      <c r="G55" s="312"/>
      <c r="H55" s="312"/>
      <c r="I55" s="312"/>
    </row>
    <row r="56" spans="1:9" ht="29.25" customHeight="1">
      <c r="A56" s="312" t="s">
        <v>227</v>
      </c>
      <c r="B56" s="312"/>
      <c r="C56" s="312"/>
      <c r="D56" s="312"/>
      <c r="E56" s="312"/>
      <c r="F56" s="312"/>
      <c r="G56" s="312"/>
      <c r="H56" s="312"/>
      <c r="I56" s="312"/>
    </row>
    <row r="57" spans="1:9">
      <c r="A57" s="156"/>
      <c r="B57" s="157"/>
      <c r="C57" s="157"/>
      <c r="D57" s="157"/>
      <c r="E57" s="157"/>
      <c r="F57" s="157"/>
      <c r="G57" s="157"/>
      <c r="H57" s="157"/>
      <c r="I57" s="157"/>
    </row>
    <row r="58" spans="1:9" ht="44.25" customHeight="1">
      <c r="A58" s="319" t="s">
        <v>212</v>
      </c>
      <c r="B58" s="319"/>
      <c r="C58" s="319"/>
      <c r="D58" s="319"/>
      <c r="E58" s="319"/>
      <c r="F58" s="319"/>
      <c r="G58" s="319"/>
      <c r="H58" s="319"/>
      <c r="I58" s="319"/>
    </row>
    <row r="59" spans="1:9">
      <c r="A59" s="156"/>
      <c r="B59" s="157"/>
      <c r="C59" s="157"/>
      <c r="D59" s="157"/>
      <c r="E59" s="157"/>
      <c r="F59" s="157"/>
      <c r="G59" s="157"/>
      <c r="H59" s="157"/>
      <c r="I59" s="157"/>
    </row>
    <row r="60" spans="1:9">
      <c r="A60" s="159" t="s">
        <v>209</v>
      </c>
      <c r="B60" s="157"/>
      <c r="C60" s="157"/>
      <c r="D60" s="157"/>
      <c r="E60" s="157"/>
      <c r="F60" s="157"/>
      <c r="G60" s="157"/>
      <c r="H60" s="157"/>
      <c r="I60" s="157"/>
    </row>
    <row r="61" spans="1:9">
      <c r="A61" s="159" t="s">
        <v>103</v>
      </c>
      <c r="B61" s="157"/>
      <c r="C61" s="157"/>
      <c r="D61" s="157"/>
      <c r="E61" s="157"/>
      <c r="F61" s="157"/>
      <c r="G61" s="157"/>
      <c r="H61" s="157"/>
      <c r="I61" s="157"/>
    </row>
    <row r="62" spans="1:9" ht="61.5" customHeight="1">
      <c r="A62" s="312" t="s">
        <v>233</v>
      </c>
      <c r="B62" s="312"/>
      <c r="C62" s="312"/>
      <c r="D62" s="312"/>
      <c r="E62" s="312"/>
      <c r="F62" s="312"/>
      <c r="G62" s="312"/>
      <c r="H62" s="312"/>
      <c r="I62" s="312"/>
    </row>
    <row r="63" spans="1:9" ht="42" customHeight="1">
      <c r="A63" s="312" t="s">
        <v>228</v>
      </c>
      <c r="B63" s="312"/>
      <c r="C63" s="312"/>
      <c r="D63" s="312"/>
      <c r="E63" s="312"/>
      <c r="F63" s="312"/>
      <c r="G63" s="312"/>
      <c r="H63" s="312"/>
      <c r="I63" s="312"/>
    </row>
    <row r="64" spans="1:9" ht="14.25" customHeight="1">
      <c r="A64" s="326" t="s">
        <v>191</v>
      </c>
      <c r="B64" s="326"/>
      <c r="C64" s="326"/>
      <c r="D64" s="326"/>
      <c r="E64" s="326"/>
      <c r="F64" s="326"/>
      <c r="G64" s="326"/>
      <c r="H64" s="326"/>
      <c r="I64" s="326"/>
    </row>
    <row r="65" spans="1:9" ht="32.25" customHeight="1">
      <c r="A65" s="193" t="s">
        <v>104</v>
      </c>
      <c r="B65" s="157"/>
      <c r="C65" s="157"/>
      <c r="D65" s="157"/>
      <c r="E65" s="157"/>
      <c r="F65" s="157"/>
      <c r="G65" s="157"/>
      <c r="H65" s="157"/>
      <c r="I65" s="157"/>
    </row>
    <row r="66" spans="1:9" ht="30.75" customHeight="1">
      <c r="A66" s="312" t="s">
        <v>229</v>
      </c>
      <c r="B66" s="312"/>
      <c r="C66" s="312"/>
      <c r="D66" s="312"/>
      <c r="E66" s="312"/>
      <c r="F66" s="312"/>
      <c r="G66" s="312"/>
      <c r="H66" s="312"/>
      <c r="I66" s="312"/>
    </row>
    <row r="67" spans="1:9" ht="75.75" customHeight="1">
      <c r="A67" s="312" t="s">
        <v>230</v>
      </c>
      <c r="B67" s="312"/>
      <c r="C67" s="312"/>
      <c r="D67" s="312"/>
      <c r="E67" s="312"/>
      <c r="F67" s="312"/>
      <c r="G67" s="312"/>
      <c r="H67" s="312"/>
      <c r="I67" s="312"/>
    </row>
    <row r="68" spans="1:9" ht="64.5" customHeight="1">
      <c r="A68" s="312" t="s">
        <v>231</v>
      </c>
      <c r="B68" s="312"/>
      <c r="C68" s="312"/>
      <c r="D68" s="312"/>
      <c r="E68" s="312"/>
      <c r="F68" s="312"/>
      <c r="G68" s="312"/>
      <c r="H68" s="312"/>
      <c r="I68" s="312"/>
    </row>
    <row r="69" spans="1:9" ht="45" customHeight="1">
      <c r="A69" s="312" t="s">
        <v>232</v>
      </c>
      <c r="B69" s="312"/>
      <c r="C69" s="312"/>
      <c r="D69" s="312"/>
      <c r="E69" s="312"/>
      <c r="F69" s="312"/>
      <c r="G69" s="312"/>
      <c r="H69" s="312"/>
      <c r="I69" s="312"/>
    </row>
    <row r="70" spans="1:9" ht="48.75" customHeight="1">
      <c r="A70" s="312" t="s">
        <v>234</v>
      </c>
      <c r="B70" s="312"/>
      <c r="C70" s="312"/>
      <c r="D70" s="312"/>
      <c r="E70" s="312"/>
      <c r="F70" s="312"/>
      <c r="G70" s="312"/>
      <c r="H70" s="312"/>
      <c r="I70" s="312"/>
    </row>
    <row r="71" spans="1:9" ht="33.75" customHeight="1">
      <c r="A71" s="312" t="s">
        <v>235</v>
      </c>
      <c r="B71" s="312"/>
      <c r="C71" s="312"/>
      <c r="D71" s="312"/>
      <c r="E71" s="312"/>
      <c r="F71" s="312"/>
      <c r="G71" s="312"/>
      <c r="H71" s="312"/>
      <c r="I71" s="312"/>
    </row>
    <row r="72" spans="1:9" ht="33.75" customHeight="1">
      <c r="A72" s="312" t="s">
        <v>200</v>
      </c>
      <c r="B72" s="312"/>
      <c r="C72" s="312"/>
      <c r="D72" s="312"/>
      <c r="E72" s="312"/>
      <c r="F72" s="312"/>
      <c r="G72" s="312"/>
      <c r="H72" s="312"/>
      <c r="I72" s="312"/>
    </row>
    <row r="73" spans="1:9">
      <c r="A73" s="160"/>
      <c r="B73" s="157"/>
      <c r="C73" s="157"/>
      <c r="D73" s="157"/>
      <c r="E73" s="157"/>
      <c r="F73" s="157"/>
      <c r="G73" s="157"/>
      <c r="H73" s="157"/>
      <c r="I73" s="157"/>
    </row>
    <row r="74" spans="1:9">
      <c r="A74" s="159" t="s">
        <v>139</v>
      </c>
      <c r="B74" s="157"/>
      <c r="C74" s="157"/>
      <c r="D74" s="157"/>
      <c r="E74" s="157"/>
      <c r="F74" s="157"/>
      <c r="G74" s="157"/>
      <c r="H74" s="157"/>
      <c r="I74" s="157"/>
    </row>
    <row r="75" spans="1:9" ht="30" customHeight="1">
      <c r="A75" s="327" t="s">
        <v>236</v>
      </c>
      <c r="B75" s="327"/>
      <c r="C75" s="327"/>
      <c r="D75" s="327"/>
      <c r="E75" s="327"/>
      <c r="F75" s="327"/>
      <c r="G75" s="327"/>
      <c r="H75" s="327"/>
      <c r="I75" s="327"/>
    </row>
    <row r="76" spans="1:9" ht="90" customHeight="1">
      <c r="A76" s="312" t="s">
        <v>237</v>
      </c>
      <c r="B76" s="312"/>
      <c r="C76" s="312"/>
      <c r="D76" s="312"/>
      <c r="E76" s="312"/>
      <c r="F76" s="312"/>
      <c r="G76" s="312"/>
      <c r="H76" s="312"/>
      <c r="I76" s="312"/>
    </row>
    <row r="77" spans="1:9" ht="29.25" customHeight="1">
      <c r="A77" s="312" t="s">
        <v>201</v>
      </c>
      <c r="B77" s="312"/>
      <c r="C77" s="312"/>
      <c r="D77" s="312"/>
      <c r="E77" s="312"/>
      <c r="F77" s="312"/>
      <c r="G77" s="312"/>
      <c r="H77" s="312"/>
      <c r="I77" s="312"/>
    </row>
    <row r="78" spans="1:9" ht="59.25" customHeight="1">
      <c r="A78" s="312" t="s">
        <v>238</v>
      </c>
      <c r="B78" s="312"/>
      <c r="C78" s="312"/>
      <c r="D78" s="312"/>
      <c r="E78" s="312"/>
      <c r="F78" s="312"/>
      <c r="G78" s="312"/>
      <c r="H78" s="312"/>
      <c r="I78" s="312"/>
    </row>
    <row r="79" spans="1:9" ht="15" customHeight="1">
      <c r="A79" s="156" t="s">
        <v>105</v>
      </c>
      <c r="B79" s="157"/>
      <c r="C79" s="157"/>
      <c r="D79" s="157"/>
      <c r="E79" s="157"/>
      <c r="F79" s="157"/>
      <c r="G79" s="157"/>
      <c r="H79" s="157"/>
      <c r="I79" s="157"/>
    </row>
    <row r="80" spans="1:9" ht="43.5" customHeight="1">
      <c r="A80" s="312" t="s">
        <v>239</v>
      </c>
      <c r="B80" s="312"/>
      <c r="C80" s="312"/>
      <c r="D80" s="312"/>
      <c r="E80" s="312"/>
      <c r="F80" s="312"/>
      <c r="G80" s="312"/>
      <c r="H80" s="312"/>
      <c r="I80" s="312"/>
    </row>
    <row r="81" spans="1:9" ht="29.25" customHeight="1">
      <c r="A81" s="312" t="s">
        <v>240</v>
      </c>
      <c r="B81" s="312"/>
      <c r="C81" s="312"/>
      <c r="D81" s="312"/>
      <c r="E81" s="312"/>
      <c r="F81" s="312"/>
      <c r="G81" s="312"/>
      <c r="H81" s="312"/>
      <c r="I81" s="312"/>
    </row>
    <row r="82" spans="1:9" ht="17.25" customHeight="1">
      <c r="A82" s="312" t="s">
        <v>192</v>
      </c>
      <c r="B82" s="312"/>
      <c r="C82" s="312"/>
      <c r="D82" s="312"/>
      <c r="E82" s="312"/>
      <c r="F82" s="312"/>
      <c r="G82" s="312"/>
      <c r="H82" s="312"/>
      <c r="I82" s="312"/>
    </row>
    <row r="83" spans="1:9" ht="29.25" customHeight="1">
      <c r="A83" s="312" t="s">
        <v>193</v>
      </c>
      <c r="B83" s="312"/>
      <c r="C83" s="312"/>
      <c r="D83" s="312"/>
      <c r="E83" s="312"/>
      <c r="F83" s="312"/>
      <c r="G83" s="312"/>
      <c r="H83" s="312"/>
      <c r="I83" s="312"/>
    </row>
    <row r="84" spans="1:9">
      <c r="A84" s="156"/>
      <c r="B84" s="157"/>
      <c r="C84" s="157"/>
      <c r="D84" s="157"/>
      <c r="E84" s="157"/>
      <c r="F84" s="157"/>
      <c r="G84" s="157"/>
      <c r="H84" s="157"/>
      <c r="I84" s="157"/>
    </row>
    <row r="85" spans="1:9">
      <c r="A85" s="159" t="s">
        <v>140</v>
      </c>
      <c r="B85" s="157"/>
      <c r="C85" s="157"/>
      <c r="D85" s="157"/>
      <c r="E85" s="157"/>
      <c r="F85" s="157"/>
      <c r="G85" s="157"/>
      <c r="H85" s="157"/>
      <c r="I85" s="157"/>
    </row>
    <row r="86" spans="1:9" ht="28.5" customHeight="1">
      <c r="A86" s="328" t="s">
        <v>213</v>
      </c>
      <c r="B86" s="328"/>
      <c r="C86" s="328"/>
      <c r="D86" s="328"/>
      <c r="E86" s="328"/>
      <c r="F86" s="328"/>
      <c r="G86" s="328"/>
      <c r="H86" s="328"/>
      <c r="I86" s="328"/>
    </row>
    <row r="87" spans="1:9" ht="30" customHeight="1">
      <c r="A87" s="312" t="s">
        <v>241</v>
      </c>
      <c r="B87" s="312"/>
      <c r="C87" s="312"/>
      <c r="D87" s="312"/>
      <c r="E87" s="312"/>
      <c r="F87" s="312"/>
      <c r="G87" s="312"/>
      <c r="H87" s="312"/>
      <c r="I87" s="312"/>
    </row>
    <row r="88" spans="1:9" ht="17.25" customHeight="1">
      <c r="A88" s="312" t="s">
        <v>242</v>
      </c>
      <c r="B88" s="312"/>
      <c r="C88" s="312"/>
      <c r="D88" s="312"/>
      <c r="E88" s="312"/>
      <c r="F88" s="312"/>
      <c r="G88" s="312"/>
      <c r="H88" s="312"/>
      <c r="I88" s="312"/>
    </row>
    <row r="89" spans="1:9" ht="30.75" customHeight="1">
      <c r="A89" s="312" t="s">
        <v>243</v>
      </c>
      <c r="B89" s="312"/>
      <c r="C89" s="312"/>
      <c r="D89" s="312"/>
      <c r="E89" s="312"/>
      <c r="F89" s="312"/>
      <c r="G89" s="312"/>
      <c r="H89" s="312"/>
      <c r="I89" s="312"/>
    </row>
    <row r="90" spans="1:9" ht="18" customHeight="1">
      <c r="A90" s="155"/>
      <c r="B90" s="155"/>
      <c r="C90" s="155"/>
      <c r="D90" s="155"/>
      <c r="E90" s="155"/>
      <c r="F90" s="155"/>
      <c r="G90" s="155"/>
      <c r="H90" s="155"/>
      <c r="I90" s="155"/>
    </row>
    <row r="91" spans="1:9" ht="36.75" customHeight="1">
      <c r="A91" s="319" t="s">
        <v>214</v>
      </c>
      <c r="B91" s="319"/>
      <c r="C91" s="319"/>
      <c r="D91" s="319"/>
      <c r="E91" s="319"/>
      <c r="F91" s="319"/>
      <c r="G91" s="319"/>
      <c r="H91" s="319"/>
      <c r="I91" s="319"/>
    </row>
    <row r="92" spans="1:9" ht="30" customHeight="1">
      <c r="A92" s="312" t="s">
        <v>244</v>
      </c>
      <c r="B92" s="312"/>
      <c r="C92" s="312"/>
      <c r="D92" s="312"/>
      <c r="E92" s="312"/>
      <c r="F92" s="312"/>
      <c r="G92" s="312"/>
      <c r="H92" s="312"/>
      <c r="I92" s="312"/>
    </row>
    <row r="93" spans="1:9" ht="31.5" customHeight="1">
      <c r="A93" s="312" t="s">
        <v>245</v>
      </c>
      <c r="B93" s="312"/>
      <c r="C93" s="312"/>
      <c r="D93" s="312"/>
      <c r="E93" s="312"/>
      <c r="F93" s="312"/>
      <c r="G93" s="312"/>
      <c r="H93" s="312"/>
      <c r="I93" s="312"/>
    </row>
    <row r="94" spans="1:9">
      <c r="A94" s="156" t="s">
        <v>96</v>
      </c>
      <c r="B94" s="157"/>
      <c r="C94" s="157"/>
      <c r="D94" s="157"/>
      <c r="E94" s="157"/>
      <c r="F94" s="157"/>
      <c r="G94" s="157"/>
      <c r="H94" s="157"/>
      <c r="I94" s="157"/>
    </row>
    <row r="95" spans="1:9">
      <c r="A95" s="154" t="s">
        <v>215</v>
      </c>
      <c r="B95" s="164"/>
      <c r="C95" s="164"/>
      <c r="D95" s="164"/>
      <c r="E95" s="157"/>
      <c r="F95" s="157"/>
      <c r="G95" s="157"/>
      <c r="H95" s="157"/>
      <c r="I95" s="157"/>
    </row>
    <row r="96" spans="1:9" ht="45.75" customHeight="1">
      <c r="A96" s="312" t="s">
        <v>280</v>
      </c>
      <c r="B96" s="312"/>
      <c r="C96" s="312"/>
      <c r="D96" s="312"/>
      <c r="E96" s="312"/>
      <c r="F96" s="312"/>
      <c r="G96" s="312"/>
      <c r="H96" s="312"/>
      <c r="I96" s="312"/>
    </row>
    <row r="97" spans="1:9" ht="30.75" customHeight="1">
      <c r="A97" s="312" t="s">
        <v>281</v>
      </c>
      <c r="B97" s="312"/>
      <c r="C97" s="312"/>
      <c r="D97" s="312"/>
      <c r="E97" s="312"/>
      <c r="F97" s="312"/>
      <c r="G97" s="312"/>
      <c r="H97" s="312"/>
      <c r="I97" s="312"/>
    </row>
    <row r="98" spans="1:9">
      <c r="A98" s="158"/>
      <c r="B98" s="157"/>
      <c r="C98" s="157"/>
      <c r="D98" s="157"/>
      <c r="E98" s="157"/>
      <c r="F98" s="157"/>
      <c r="G98" s="157"/>
      <c r="H98" s="157"/>
      <c r="I98" s="157"/>
    </row>
    <row r="99" spans="1:9" ht="45" customHeight="1">
      <c r="A99" s="319" t="s">
        <v>246</v>
      </c>
      <c r="B99" s="319"/>
      <c r="C99" s="319"/>
      <c r="D99" s="319"/>
      <c r="E99" s="319"/>
      <c r="F99" s="319"/>
      <c r="G99" s="319"/>
      <c r="H99" s="319"/>
      <c r="I99" s="319"/>
    </row>
    <row r="100" spans="1:9">
      <c r="A100" s="156"/>
      <c r="B100" s="157"/>
      <c r="C100" s="157"/>
      <c r="D100" s="157"/>
      <c r="E100" s="157"/>
      <c r="F100" s="157"/>
      <c r="G100" s="157"/>
      <c r="H100" s="157"/>
      <c r="I100" s="157"/>
    </row>
    <row r="101" spans="1:9" ht="27.75" customHeight="1">
      <c r="A101" s="319" t="s">
        <v>247</v>
      </c>
      <c r="B101" s="319"/>
      <c r="C101" s="319"/>
      <c r="D101" s="319"/>
      <c r="E101" s="319"/>
      <c r="F101" s="319"/>
      <c r="G101" s="319"/>
      <c r="H101" s="319"/>
      <c r="I101" s="319"/>
    </row>
    <row r="102" spans="1:9">
      <c r="A102" s="160"/>
      <c r="B102" s="157"/>
      <c r="C102" s="157"/>
      <c r="D102" s="157"/>
      <c r="E102" s="157"/>
      <c r="F102" s="157"/>
      <c r="G102" s="157"/>
      <c r="H102" s="157"/>
      <c r="I102" s="157"/>
    </row>
    <row r="103" spans="1:9" ht="15.75">
      <c r="A103" s="162" t="s">
        <v>202</v>
      </c>
      <c r="B103" s="163"/>
      <c r="C103" s="163"/>
      <c r="D103" s="163"/>
      <c r="E103" s="163"/>
      <c r="F103" s="157"/>
      <c r="G103" s="157"/>
      <c r="H103" s="157"/>
      <c r="I103" s="157"/>
    </row>
    <row r="104" spans="1:9" ht="33" customHeight="1">
      <c r="A104" s="319" t="s">
        <v>248</v>
      </c>
      <c r="B104" s="319"/>
      <c r="C104" s="319"/>
      <c r="D104" s="319"/>
      <c r="E104" s="319"/>
      <c r="F104" s="319"/>
      <c r="G104" s="319"/>
      <c r="H104" s="319"/>
      <c r="I104" s="319"/>
    </row>
    <row r="105" spans="1:9">
      <c r="A105" s="156"/>
      <c r="B105" s="157"/>
      <c r="C105" s="157"/>
      <c r="D105" s="157"/>
      <c r="E105" s="157"/>
      <c r="F105" s="157"/>
      <c r="G105" s="157"/>
      <c r="H105" s="157"/>
      <c r="I105" s="157"/>
    </row>
    <row r="106" spans="1:9" ht="15" customHeight="1">
      <c r="A106" s="162" t="s">
        <v>266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29.25" customHeight="1">
      <c r="A107" s="311" t="s">
        <v>276</v>
      </c>
      <c r="B107" s="312"/>
      <c r="C107" s="312"/>
      <c r="D107" s="312"/>
      <c r="E107" s="312"/>
      <c r="F107" s="312"/>
      <c r="G107" s="312"/>
      <c r="H107" s="312"/>
      <c r="I107" s="312"/>
    </row>
    <row r="108" spans="1:9">
      <c r="A108" s="156"/>
      <c r="B108" s="157"/>
      <c r="C108" s="157"/>
      <c r="D108" s="157"/>
      <c r="E108" s="157"/>
      <c r="F108" s="157"/>
      <c r="G108" s="157"/>
      <c r="H108" s="157"/>
      <c r="I108" s="157"/>
    </row>
    <row r="109" spans="1:9" ht="15.75">
      <c r="A109" s="162" t="s">
        <v>195</v>
      </c>
      <c r="B109" s="163"/>
      <c r="C109" s="163"/>
      <c r="D109" s="163"/>
      <c r="E109" s="163"/>
      <c r="F109" s="163"/>
      <c r="G109" s="163"/>
      <c r="H109" s="157"/>
      <c r="I109" s="157"/>
    </row>
    <row r="110" spans="1:9" ht="78.75" customHeight="1">
      <c r="A110" s="319" t="s">
        <v>249</v>
      </c>
      <c r="B110" s="319"/>
      <c r="C110" s="319"/>
      <c r="D110" s="319"/>
      <c r="E110" s="319"/>
      <c r="F110" s="319"/>
      <c r="G110" s="319"/>
      <c r="H110" s="319"/>
      <c r="I110" s="319"/>
    </row>
    <row r="111" spans="1:9" ht="15.75" customHeight="1">
      <c r="A111" s="165"/>
      <c r="B111" s="165"/>
      <c r="C111" s="165"/>
      <c r="D111" s="165"/>
      <c r="E111" s="165"/>
      <c r="F111" s="165"/>
      <c r="G111" s="165"/>
      <c r="H111" s="165"/>
      <c r="I111" s="165"/>
    </row>
    <row r="112" spans="1:9" ht="30.75" customHeight="1">
      <c r="A112" s="313" t="s">
        <v>250</v>
      </c>
      <c r="B112" s="313"/>
      <c r="C112" s="313"/>
      <c r="D112" s="313"/>
      <c r="E112" s="313"/>
      <c r="F112" s="313"/>
      <c r="G112" s="313"/>
      <c r="H112" s="313"/>
      <c r="I112" s="313"/>
    </row>
    <row r="113" spans="1:13">
      <c r="A113" s="156"/>
      <c r="B113" s="157"/>
      <c r="C113" s="157"/>
      <c r="D113" s="157"/>
      <c r="E113" s="157"/>
      <c r="F113" s="157"/>
      <c r="G113" s="157"/>
      <c r="H113" s="157"/>
      <c r="I113" s="157"/>
    </row>
    <row r="114" spans="1:13" ht="30.75" customHeight="1">
      <c r="A114" s="313" t="s">
        <v>282</v>
      </c>
      <c r="B114" s="313"/>
      <c r="C114" s="313"/>
      <c r="D114" s="313"/>
      <c r="E114" s="313"/>
      <c r="F114" s="313"/>
      <c r="G114" s="313"/>
      <c r="H114" s="313"/>
      <c r="I114" s="313"/>
    </row>
    <row r="115" spans="1:13">
      <c r="A115" s="156"/>
      <c r="B115" s="157"/>
      <c r="C115" s="157"/>
      <c r="D115" s="157"/>
      <c r="E115" s="157"/>
      <c r="F115" s="157"/>
      <c r="G115" s="157"/>
      <c r="H115" s="157"/>
      <c r="I115" s="157"/>
    </row>
    <row r="116" spans="1:13" ht="26.25" customHeight="1">
      <c r="A116" s="319" t="s">
        <v>208</v>
      </c>
      <c r="B116" s="327"/>
      <c r="C116" s="327"/>
      <c r="D116" s="327"/>
      <c r="E116" s="327"/>
      <c r="F116" s="327"/>
      <c r="G116" s="327"/>
      <c r="H116" s="327"/>
      <c r="I116" s="327"/>
    </row>
    <row r="117" spans="1:13" ht="26.25" customHeight="1">
      <c r="A117" s="327" t="s">
        <v>203</v>
      </c>
      <c r="B117" s="327"/>
      <c r="C117" s="327"/>
      <c r="D117" s="327"/>
      <c r="E117" s="327"/>
      <c r="F117" s="327"/>
      <c r="G117" s="327"/>
      <c r="H117" s="327"/>
      <c r="I117" s="327"/>
      <c r="J117" s="43"/>
      <c r="K117" s="43"/>
      <c r="L117" s="43"/>
      <c r="M117" s="43"/>
    </row>
    <row r="118" spans="1:13" ht="26.25" customHeight="1">
      <c r="A118" s="327" t="s">
        <v>204</v>
      </c>
      <c r="B118" s="327"/>
      <c r="C118" s="327"/>
      <c r="D118" s="327"/>
      <c r="E118" s="327"/>
      <c r="F118" s="327"/>
      <c r="G118" s="327"/>
      <c r="H118" s="327"/>
      <c r="I118" s="327"/>
      <c r="J118" s="43"/>
      <c r="K118" s="43"/>
    </row>
    <row r="119" spans="1:13" ht="14.25" customHeight="1">
      <c r="A119" s="166"/>
      <c r="B119" s="157"/>
      <c r="C119" s="157"/>
      <c r="D119" s="157"/>
      <c r="E119" s="157"/>
      <c r="F119" s="157"/>
      <c r="G119" s="157"/>
      <c r="H119" s="157"/>
      <c r="I119" s="157"/>
    </row>
    <row r="120" spans="1:13" ht="19.5" customHeight="1">
      <c r="A120" s="319" t="s">
        <v>106</v>
      </c>
      <c r="B120" s="319"/>
      <c r="C120" s="319"/>
      <c r="D120" s="319"/>
      <c r="E120" s="319"/>
      <c r="F120" s="319"/>
      <c r="G120" s="319"/>
      <c r="H120" s="319"/>
      <c r="I120" s="319"/>
    </row>
    <row r="121" spans="1:13" ht="19.5" customHeight="1">
      <c r="A121" s="312" t="s">
        <v>205</v>
      </c>
      <c r="B121" s="312"/>
      <c r="C121" s="312"/>
      <c r="D121" s="312"/>
      <c r="E121" s="312"/>
      <c r="F121" s="312"/>
      <c r="G121" s="312"/>
      <c r="H121" s="312"/>
      <c r="I121" s="312"/>
    </row>
    <row r="122" spans="1:13" ht="19.5" customHeight="1">
      <c r="A122" s="312" t="s">
        <v>138</v>
      </c>
      <c r="B122" s="312"/>
      <c r="C122" s="312"/>
      <c r="D122" s="312"/>
      <c r="E122" s="312"/>
      <c r="F122" s="312"/>
      <c r="G122" s="312"/>
      <c r="H122" s="312"/>
      <c r="I122" s="312"/>
    </row>
    <row r="123" spans="1:13" ht="19.5" customHeight="1">
      <c r="A123" s="312" t="s">
        <v>206</v>
      </c>
      <c r="B123" s="312"/>
      <c r="C123" s="312"/>
      <c r="D123" s="312"/>
      <c r="E123" s="312"/>
      <c r="F123" s="312"/>
      <c r="G123" s="312"/>
      <c r="H123" s="312"/>
      <c r="I123" s="312"/>
    </row>
    <row r="124" spans="1:13" ht="19.5" customHeight="1">
      <c r="A124" s="312" t="s">
        <v>207</v>
      </c>
      <c r="B124" s="312"/>
      <c r="C124" s="312"/>
      <c r="D124" s="312"/>
      <c r="E124" s="312"/>
      <c r="F124" s="312"/>
      <c r="G124" s="312"/>
      <c r="H124" s="312"/>
      <c r="I124" s="312"/>
    </row>
    <row r="125" spans="1:13">
      <c r="A125" s="45"/>
      <c r="B125" s="44"/>
      <c r="C125" s="44"/>
      <c r="D125" s="44"/>
      <c r="E125" s="44"/>
      <c r="F125" s="44"/>
      <c r="G125" s="44"/>
      <c r="H125" s="44"/>
      <c r="I125" s="44"/>
    </row>
  </sheetData>
  <mergeCells count="77">
    <mergeCell ref="A47:I47"/>
    <mergeCell ref="A122:I122"/>
    <mergeCell ref="A123:I123"/>
    <mergeCell ref="A124:I124"/>
    <mergeCell ref="A121:I121"/>
    <mergeCell ref="A114:I114"/>
    <mergeCell ref="A116:I116"/>
    <mergeCell ref="A117:I117"/>
    <mergeCell ref="A118:I118"/>
    <mergeCell ref="A120:I120"/>
    <mergeCell ref="A99:I99"/>
    <mergeCell ref="A101:I101"/>
    <mergeCell ref="A104:I104"/>
    <mergeCell ref="A110:I110"/>
    <mergeCell ref="A87:I87"/>
    <mergeCell ref="A88:I88"/>
    <mergeCell ref="A89:I89"/>
    <mergeCell ref="A96:I96"/>
    <mergeCell ref="A97:I97"/>
    <mergeCell ref="A80:I80"/>
    <mergeCell ref="A81:I81"/>
    <mergeCell ref="A82:I82"/>
    <mergeCell ref="A83:I83"/>
    <mergeCell ref="A86:I86"/>
    <mergeCell ref="A91:I91"/>
    <mergeCell ref="A92:I92"/>
    <mergeCell ref="A93:I93"/>
    <mergeCell ref="A72:I72"/>
    <mergeCell ref="A75:I75"/>
    <mergeCell ref="A76:I76"/>
    <mergeCell ref="A77:I77"/>
    <mergeCell ref="A78:I78"/>
    <mergeCell ref="A67:I67"/>
    <mergeCell ref="A68:I68"/>
    <mergeCell ref="A69:I69"/>
    <mergeCell ref="A70:I70"/>
    <mergeCell ref="A71:I71"/>
    <mergeCell ref="A56:I56"/>
    <mergeCell ref="A58:I58"/>
    <mergeCell ref="A62:I62"/>
    <mergeCell ref="A63:I63"/>
    <mergeCell ref="A66:I66"/>
    <mergeCell ref="A64:I64"/>
    <mergeCell ref="A48:I48"/>
    <mergeCell ref="A52:I52"/>
    <mergeCell ref="A53:I53"/>
    <mergeCell ref="A54:I54"/>
    <mergeCell ref="A55:I55"/>
    <mergeCell ref="A46:I46"/>
    <mergeCell ref="A32:I32"/>
    <mergeCell ref="A38:I38"/>
    <mergeCell ref="A39:I39"/>
    <mergeCell ref="A40:I40"/>
    <mergeCell ref="A36:I36"/>
    <mergeCell ref="A27:I27"/>
    <mergeCell ref="A13:I13"/>
    <mergeCell ref="A41:I41"/>
    <mergeCell ref="A44:I44"/>
    <mergeCell ref="A45:I45"/>
    <mergeCell ref="A34:I34"/>
    <mergeCell ref="A17:I17"/>
    <mergeCell ref="A107:I107"/>
    <mergeCell ref="A112:I112"/>
    <mergeCell ref="A1:I1"/>
    <mergeCell ref="A3:I3"/>
    <mergeCell ref="A6:I6"/>
    <mergeCell ref="A8:I8"/>
    <mergeCell ref="A31:I31"/>
    <mergeCell ref="A15:I15"/>
    <mergeCell ref="A16:I16"/>
    <mergeCell ref="A18:I18"/>
    <mergeCell ref="A14:I14"/>
    <mergeCell ref="A20:I20"/>
    <mergeCell ref="A29:I29"/>
    <mergeCell ref="A22:I22"/>
    <mergeCell ref="A23:I23"/>
    <mergeCell ref="A25:I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2"/>
  <sheetViews>
    <sheetView topLeftCell="A33" workbookViewId="0">
      <selection activeCell="A43" sqref="A41:XFD43"/>
    </sheetView>
  </sheetViews>
  <sheetFormatPr defaultRowHeight="15"/>
  <cols>
    <col min="1" max="1" width="11.5703125" style="119" customWidth="1"/>
    <col min="2" max="2" width="37.7109375" style="119" customWidth="1"/>
    <col min="3" max="3" width="8.5703125" style="119" customWidth="1"/>
    <col min="4" max="5" width="10.5703125" style="119" customWidth="1"/>
    <col min="6" max="6" width="10.140625" style="119" customWidth="1"/>
    <col min="7" max="7" width="9.5703125" style="119" customWidth="1"/>
    <col min="8" max="8" width="1.5703125" style="119" customWidth="1"/>
  </cols>
  <sheetData>
    <row r="1" spans="1:8">
      <c r="A1" s="329" t="s">
        <v>94</v>
      </c>
      <c r="B1" s="329"/>
      <c r="C1" s="329"/>
      <c r="D1" s="329"/>
      <c r="E1" s="329"/>
      <c r="F1" s="329"/>
      <c r="G1" s="329"/>
      <c r="H1" s="329"/>
    </row>
    <row r="2" spans="1:8">
      <c r="A2" s="186"/>
      <c r="B2"/>
      <c r="C2"/>
      <c r="D2"/>
      <c r="E2"/>
      <c r="F2"/>
      <c r="G2"/>
      <c r="H2"/>
    </row>
    <row r="3" spans="1:8">
      <c r="A3" s="315" t="s">
        <v>252</v>
      </c>
      <c r="B3" s="315"/>
      <c r="C3" s="315"/>
      <c r="D3" s="315"/>
      <c r="E3" s="315"/>
      <c r="F3" s="315"/>
      <c r="G3" s="315"/>
      <c r="H3"/>
    </row>
    <row r="4" spans="1:8">
      <c r="A4" s="330" t="s">
        <v>141</v>
      </c>
      <c r="B4" s="330"/>
      <c r="C4" s="330"/>
      <c r="D4" s="330"/>
      <c r="E4" s="330"/>
      <c r="F4" s="330"/>
      <c r="G4" s="330"/>
      <c r="H4" s="330"/>
    </row>
    <row r="5" spans="1:8">
      <c r="A5" s="336" t="s">
        <v>108</v>
      </c>
      <c r="B5" s="336"/>
      <c r="C5" s="336"/>
      <c r="D5" s="336"/>
      <c r="E5" s="336"/>
      <c r="F5" s="336"/>
      <c r="G5" s="336"/>
      <c r="H5" s="336"/>
    </row>
    <row r="6" spans="1:8">
      <c r="A6" s="337" t="s">
        <v>109</v>
      </c>
      <c r="B6" s="338"/>
      <c r="C6" s="338"/>
      <c r="D6" s="338"/>
      <c r="E6" s="338"/>
      <c r="F6" s="338"/>
      <c r="G6" s="338"/>
      <c r="H6" s="339"/>
    </row>
    <row r="7" spans="1:8">
      <c r="A7" s="340" t="s">
        <v>253</v>
      </c>
      <c r="B7" s="341"/>
      <c r="C7" s="341"/>
      <c r="D7" s="341"/>
      <c r="E7" s="341"/>
      <c r="F7" s="341"/>
      <c r="G7" s="341"/>
      <c r="H7" s="342"/>
    </row>
    <row r="8" spans="1:8">
      <c r="A8" s="340" t="s">
        <v>278</v>
      </c>
      <c r="B8" s="341"/>
      <c r="C8" s="341"/>
      <c r="D8" s="341"/>
      <c r="E8" s="341"/>
      <c r="F8" s="341"/>
      <c r="G8" s="341"/>
      <c r="H8" s="342"/>
    </row>
    <row r="9" spans="1:8">
      <c r="A9" s="340" t="s">
        <v>185</v>
      </c>
      <c r="B9" s="341"/>
      <c r="C9" s="341"/>
      <c r="D9" s="341"/>
      <c r="E9" s="341"/>
      <c r="F9" s="341"/>
      <c r="G9" s="341"/>
      <c r="H9" s="342"/>
    </row>
    <row r="10" spans="1:8">
      <c r="A10" s="333" t="s">
        <v>186</v>
      </c>
      <c r="B10" s="334"/>
      <c r="C10" s="334"/>
      <c r="D10" s="334"/>
      <c r="E10" s="334"/>
      <c r="F10" s="334"/>
      <c r="G10" s="334"/>
      <c r="H10" s="335"/>
    </row>
    <row r="11" spans="1:8" ht="20.25" customHeight="1">
      <c r="A11" s="344" t="s">
        <v>216</v>
      </c>
      <c r="B11" s="345"/>
      <c r="C11" s="345"/>
      <c r="D11" s="345"/>
      <c r="E11" s="345"/>
      <c r="F11" s="345"/>
      <c r="G11" s="345"/>
      <c r="H11" s="346"/>
    </row>
    <row r="12" spans="1:8" ht="15" customHeight="1">
      <c r="A12" s="347" t="s">
        <v>110</v>
      </c>
      <c r="B12" s="348"/>
      <c r="C12" s="348"/>
      <c r="D12" s="348"/>
      <c r="E12" s="348"/>
      <c r="F12" s="348"/>
      <c r="G12" s="348"/>
      <c r="H12" s="349"/>
    </row>
    <row r="13" spans="1:8">
      <c r="A13" s="331" t="s">
        <v>142</v>
      </c>
      <c r="B13" s="332"/>
      <c r="C13" s="332"/>
      <c r="D13" s="332"/>
      <c r="E13" s="332"/>
      <c r="F13" s="332"/>
      <c r="G13" s="332"/>
      <c r="H13" s="168"/>
    </row>
    <row r="14" spans="1:8">
      <c r="A14" s="350" t="s">
        <v>143</v>
      </c>
      <c r="B14" s="351"/>
      <c r="C14" s="351"/>
      <c r="D14" s="351"/>
      <c r="E14" s="351"/>
      <c r="F14" s="351"/>
      <c r="G14" s="351"/>
      <c r="H14" s="352"/>
    </row>
    <row r="15" spans="1:8">
      <c r="A15" s="343" t="s">
        <v>111</v>
      </c>
      <c r="B15" s="343"/>
      <c r="C15" s="343"/>
      <c r="D15" s="343"/>
      <c r="E15" s="343"/>
      <c r="F15" s="343"/>
      <c r="G15" s="343"/>
      <c r="H15" s="343"/>
    </row>
    <row r="16" spans="1:8">
      <c r="A16" s="353" t="s">
        <v>112</v>
      </c>
      <c r="B16" s="353"/>
      <c r="C16" s="353"/>
      <c r="D16" s="353"/>
      <c r="E16" s="354" t="s">
        <v>286</v>
      </c>
      <c r="F16" s="354"/>
      <c r="G16" s="354"/>
      <c r="H16" s="354"/>
    </row>
    <row r="17" spans="1:8">
      <c r="A17" s="353"/>
      <c r="B17" s="353"/>
      <c r="C17" s="353"/>
      <c r="D17" s="353"/>
      <c r="E17" s="169" t="s">
        <v>113</v>
      </c>
      <c r="F17" s="169" t="s">
        <v>114</v>
      </c>
      <c r="G17" s="355" t="s">
        <v>181</v>
      </c>
      <c r="H17" s="356"/>
    </row>
    <row r="18" spans="1:8" ht="263.25" customHeight="1">
      <c r="A18" s="357" t="s">
        <v>287</v>
      </c>
      <c r="B18" s="358"/>
      <c r="C18" s="358"/>
      <c r="D18" s="359"/>
      <c r="E18" s="170">
        <v>2881057</v>
      </c>
      <c r="F18" s="170">
        <v>3596257</v>
      </c>
      <c r="G18" s="360">
        <v>3709949</v>
      </c>
      <c r="H18" s="360"/>
    </row>
    <row r="19" spans="1:8">
      <c r="A19" s="343" t="s">
        <v>115</v>
      </c>
      <c r="B19" s="343"/>
      <c r="C19" s="343"/>
      <c r="D19" s="343"/>
      <c r="E19" s="343"/>
      <c r="F19" s="343"/>
      <c r="G19" s="343"/>
      <c r="H19" s="343"/>
    </row>
    <row r="20" spans="1:8">
      <c r="A20" s="361" t="s">
        <v>112</v>
      </c>
      <c r="B20" s="362"/>
      <c r="C20" s="362"/>
      <c r="D20" s="362"/>
      <c r="E20" s="354" t="s">
        <v>286</v>
      </c>
      <c r="F20" s="354"/>
      <c r="G20" s="354"/>
      <c r="H20" s="354"/>
    </row>
    <row r="21" spans="1:8">
      <c r="A21" s="361"/>
      <c r="B21" s="362"/>
      <c r="C21" s="362"/>
      <c r="D21" s="362"/>
      <c r="E21" s="169" t="s">
        <v>113</v>
      </c>
      <c r="F21" s="169" t="s">
        <v>114</v>
      </c>
      <c r="G21" s="355" t="s">
        <v>181</v>
      </c>
      <c r="H21" s="356"/>
    </row>
    <row r="22" spans="1:8" ht="81" customHeight="1">
      <c r="A22" s="363" t="s">
        <v>116</v>
      </c>
      <c r="B22" s="364"/>
      <c r="C22" s="364"/>
      <c r="D22" s="365"/>
      <c r="E22" s="369">
        <v>10050</v>
      </c>
      <c r="F22" s="370">
        <v>8750</v>
      </c>
      <c r="G22" s="370">
        <v>8750</v>
      </c>
      <c r="H22" s="370"/>
    </row>
    <row r="23" spans="1:8" ht="73.5" customHeight="1">
      <c r="A23" s="366" t="s">
        <v>288</v>
      </c>
      <c r="B23" s="367"/>
      <c r="C23" s="367"/>
      <c r="D23" s="368"/>
      <c r="E23" s="369"/>
      <c r="F23" s="370"/>
      <c r="G23" s="370"/>
      <c r="H23" s="370"/>
    </row>
    <row r="24" spans="1:8">
      <c r="A24" s="343" t="s">
        <v>117</v>
      </c>
      <c r="B24" s="343"/>
      <c r="C24" s="343"/>
      <c r="D24" s="343"/>
      <c r="E24" s="343"/>
      <c r="F24" s="343"/>
      <c r="G24" s="343"/>
      <c r="H24" s="343"/>
    </row>
    <row r="25" spans="1:8">
      <c r="A25" s="353" t="s">
        <v>112</v>
      </c>
      <c r="B25" s="353"/>
      <c r="C25" s="353"/>
      <c r="D25" s="374"/>
      <c r="E25" s="354" t="s">
        <v>286</v>
      </c>
      <c r="F25" s="354"/>
      <c r="G25" s="354"/>
      <c r="H25" s="354"/>
    </row>
    <row r="26" spans="1:8" ht="12.75" customHeight="1">
      <c r="A26" s="353"/>
      <c r="B26" s="353"/>
      <c r="C26" s="353"/>
      <c r="D26" s="374"/>
      <c r="E26" s="169" t="s">
        <v>113</v>
      </c>
      <c r="F26" s="169" t="s">
        <v>114</v>
      </c>
      <c r="G26" s="355" t="s">
        <v>181</v>
      </c>
      <c r="H26" s="356"/>
    </row>
    <row r="27" spans="1:8" ht="77.25" customHeight="1">
      <c r="A27" s="375" t="s">
        <v>289</v>
      </c>
      <c r="B27" s="376"/>
      <c r="C27" s="376"/>
      <c r="D27" s="376"/>
      <c r="E27" s="170">
        <v>5700</v>
      </c>
      <c r="F27" s="170">
        <v>8000</v>
      </c>
      <c r="G27" s="373">
        <v>8000</v>
      </c>
      <c r="H27" s="373"/>
    </row>
    <row r="28" spans="1:8" ht="25.5" customHeight="1">
      <c r="A28" s="343" t="s">
        <v>118</v>
      </c>
      <c r="B28" s="343"/>
      <c r="C28" s="343"/>
      <c r="D28" s="343"/>
      <c r="E28" s="343"/>
      <c r="F28" s="343"/>
      <c r="G28" s="343"/>
      <c r="H28" s="343"/>
    </row>
    <row r="29" spans="1:8">
      <c r="A29" s="353" t="s">
        <v>112</v>
      </c>
      <c r="B29" s="353"/>
      <c r="C29" s="353"/>
      <c r="D29" s="353"/>
      <c r="E29" s="354" t="s">
        <v>286</v>
      </c>
      <c r="F29" s="354"/>
      <c r="G29" s="354"/>
      <c r="H29" s="354"/>
    </row>
    <row r="30" spans="1:8">
      <c r="A30" s="353"/>
      <c r="B30" s="353"/>
      <c r="C30" s="353"/>
      <c r="D30" s="353"/>
      <c r="E30" s="169" t="s">
        <v>113</v>
      </c>
      <c r="F30" s="169" t="s">
        <v>114</v>
      </c>
      <c r="G30" s="355" t="s">
        <v>181</v>
      </c>
      <c r="H30" s="356"/>
    </row>
    <row r="31" spans="1:8" ht="297" customHeight="1">
      <c r="A31" s="371" t="s">
        <v>290</v>
      </c>
      <c r="B31" s="372"/>
      <c r="C31" s="372"/>
      <c r="D31" s="372"/>
      <c r="E31" s="170">
        <v>22109</v>
      </c>
      <c r="F31" s="170">
        <v>21209</v>
      </c>
      <c r="G31" s="373">
        <v>21300</v>
      </c>
      <c r="H31" s="373"/>
    </row>
    <row r="32" spans="1:8" ht="38.25" customHeight="1">
      <c r="A32" s="343" t="s">
        <v>119</v>
      </c>
      <c r="B32" s="343"/>
      <c r="C32" s="343"/>
      <c r="D32" s="343"/>
      <c r="E32" s="343"/>
      <c r="F32" s="343"/>
      <c r="G32" s="343"/>
      <c r="H32" s="343"/>
    </row>
    <row r="33" spans="1:8">
      <c r="A33" s="353" t="s">
        <v>112</v>
      </c>
      <c r="B33" s="353"/>
      <c r="C33" s="353"/>
      <c r="D33" s="353"/>
      <c r="E33" s="354" t="s">
        <v>286</v>
      </c>
      <c r="F33" s="354"/>
      <c r="G33" s="354"/>
      <c r="H33" s="354"/>
    </row>
    <row r="34" spans="1:8">
      <c r="A34" s="353"/>
      <c r="B34" s="353"/>
      <c r="C34" s="353"/>
      <c r="D34" s="353"/>
      <c r="E34" s="169" t="s">
        <v>113</v>
      </c>
      <c r="F34" s="169" t="s">
        <v>114</v>
      </c>
      <c r="G34" s="355" t="s">
        <v>181</v>
      </c>
      <c r="H34" s="356"/>
    </row>
    <row r="35" spans="1:8" ht="102.75" customHeight="1">
      <c r="A35" s="386" t="s">
        <v>291</v>
      </c>
      <c r="B35" s="386"/>
      <c r="C35" s="386"/>
      <c r="D35" s="386"/>
      <c r="E35" s="171">
        <v>19600</v>
      </c>
      <c r="F35" s="171">
        <v>109300</v>
      </c>
      <c r="G35" s="388">
        <v>109300</v>
      </c>
      <c r="H35" s="389"/>
    </row>
    <row r="36" spans="1:8" ht="19.5" customHeight="1">
      <c r="A36" s="172"/>
      <c r="B36" s="172"/>
      <c r="C36" s="172"/>
      <c r="D36" s="172"/>
      <c r="E36" s="173"/>
      <c r="F36" s="173"/>
      <c r="G36" s="174"/>
      <c r="H36" s="174"/>
    </row>
    <row r="37" spans="1:8" ht="20.25" hidden="1" customHeight="1">
      <c r="A37" s="172"/>
      <c r="B37" s="172"/>
      <c r="C37" s="172"/>
      <c r="D37" s="172"/>
      <c r="E37" s="173"/>
      <c r="F37" s="173"/>
      <c r="G37" s="174"/>
      <c r="H37" s="174"/>
    </row>
    <row r="38" spans="1:8" ht="1.5" hidden="1" customHeight="1">
      <c r="A38" s="387"/>
      <c r="B38" s="387"/>
      <c r="C38" s="387"/>
      <c r="D38" s="387"/>
      <c r="E38" s="380"/>
      <c r="F38" s="380"/>
      <c r="G38" s="380"/>
      <c r="H38" s="380"/>
    </row>
    <row r="39" spans="1:8" hidden="1">
      <c r="A39" s="387"/>
      <c r="B39" s="387"/>
      <c r="C39" s="387"/>
      <c r="D39" s="387"/>
      <c r="E39" s="380"/>
      <c r="F39" s="380"/>
      <c r="G39" s="380"/>
      <c r="H39" s="380"/>
    </row>
    <row r="40" spans="1:8">
      <c r="A40" s="387"/>
      <c r="B40" s="387"/>
      <c r="C40" s="387"/>
      <c r="D40" s="387"/>
      <c r="E40" s="380"/>
      <c r="F40" s="380"/>
      <c r="G40" s="380"/>
      <c r="H40" s="380"/>
    </row>
    <row r="41" spans="1:8">
      <c r="A41" s="380"/>
      <c r="B41" s="380"/>
      <c r="C41" s="380"/>
      <c r="D41" s="380"/>
      <c r="E41" s="380"/>
      <c r="F41" s="380"/>
      <c r="G41" s="380"/>
      <c r="H41" s="380"/>
    </row>
    <row r="42" spans="1:8" ht="15.75" thickBot="1">
      <c r="A42" s="381" t="s">
        <v>120</v>
      </c>
      <c r="B42" s="381"/>
      <c r="C42" s="381"/>
      <c r="D42" s="381"/>
      <c r="E42" s="380"/>
      <c r="F42" s="380"/>
      <c r="G42" s="380"/>
      <c r="H42" s="380"/>
    </row>
    <row r="43" spans="1:8" ht="59.25" customHeight="1" thickBot="1">
      <c r="A43" s="175"/>
      <c r="B43" s="176" t="s">
        <v>121</v>
      </c>
      <c r="C43" s="177" t="s">
        <v>122</v>
      </c>
      <c r="D43" s="177" t="s">
        <v>182</v>
      </c>
      <c r="E43" s="178" t="s">
        <v>123</v>
      </c>
      <c r="F43" s="178" t="s">
        <v>124</v>
      </c>
      <c r="G43" s="178" t="s">
        <v>183</v>
      </c>
      <c r="H43" s="179"/>
    </row>
    <row r="44" spans="1:8" ht="155.25" customHeight="1" thickBot="1">
      <c r="A44" s="180" t="s">
        <v>125</v>
      </c>
      <c r="B44" s="181" t="s">
        <v>295</v>
      </c>
      <c r="C44" s="182" t="s">
        <v>126</v>
      </c>
      <c r="D44" s="182">
        <v>548</v>
      </c>
      <c r="E44" s="213">
        <v>775</v>
      </c>
      <c r="F44" s="214">
        <v>775</v>
      </c>
      <c r="G44" s="212">
        <v>775</v>
      </c>
      <c r="H44" s="179"/>
    </row>
    <row r="45" spans="1:8" ht="39" thickBot="1">
      <c r="A45" s="180" t="s">
        <v>127</v>
      </c>
      <c r="B45" s="181" t="s">
        <v>292</v>
      </c>
      <c r="C45" s="182" t="s">
        <v>126</v>
      </c>
      <c r="D45" s="182">
        <v>120</v>
      </c>
      <c r="E45" s="214">
        <v>180</v>
      </c>
      <c r="F45" s="214">
        <v>180</v>
      </c>
      <c r="G45" s="212">
        <v>180</v>
      </c>
      <c r="H45" s="179"/>
    </row>
    <row r="46" spans="1:8" ht="115.5" thickBot="1">
      <c r="A46" s="180" t="s">
        <v>128</v>
      </c>
      <c r="B46" s="181" t="s">
        <v>294</v>
      </c>
      <c r="C46" s="182" t="s">
        <v>126</v>
      </c>
      <c r="D46" s="182">
        <v>127</v>
      </c>
      <c r="E46" s="185">
        <v>170</v>
      </c>
      <c r="F46" s="183">
        <v>170</v>
      </c>
      <c r="G46" s="183">
        <v>170</v>
      </c>
      <c r="H46" s="179"/>
    </row>
    <row r="47" spans="1:8" ht="39" thickBot="1">
      <c r="A47" s="180" t="s">
        <v>129</v>
      </c>
      <c r="B47" s="181" t="s">
        <v>130</v>
      </c>
      <c r="C47" s="182" t="s">
        <v>126</v>
      </c>
      <c r="D47" s="182">
        <v>23</v>
      </c>
      <c r="E47" s="183">
        <v>22</v>
      </c>
      <c r="F47" s="183">
        <v>23</v>
      </c>
      <c r="G47" s="183">
        <v>23</v>
      </c>
      <c r="H47" s="179"/>
    </row>
    <row r="48" spans="1:8" ht="38.25">
      <c r="A48" s="382" t="s">
        <v>131</v>
      </c>
      <c r="B48" s="184" t="s">
        <v>132</v>
      </c>
      <c r="C48" s="384" t="s">
        <v>126</v>
      </c>
      <c r="D48" s="384">
        <v>27</v>
      </c>
      <c r="E48" s="377">
        <v>16</v>
      </c>
      <c r="F48" s="377">
        <v>15</v>
      </c>
      <c r="G48" s="377">
        <v>15</v>
      </c>
      <c r="H48" s="379"/>
    </row>
    <row r="49" spans="1:8" ht="39" thickBot="1">
      <c r="A49" s="383"/>
      <c r="B49" s="181" t="s">
        <v>133</v>
      </c>
      <c r="C49" s="385"/>
      <c r="D49" s="385"/>
      <c r="E49" s="378"/>
      <c r="F49" s="378"/>
      <c r="G49" s="378"/>
      <c r="H49" s="379"/>
    </row>
    <row r="50" spans="1:8" ht="90" thickBot="1">
      <c r="A50" s="180" t="s">
        <v>134</v>
      </c>
      <c r="B50" s="181" t="s">
        <v>135</v>
      </c>
      <c r="C50" s="182" t="s">
        <v>126</v>
      </c>
      <c r="D50" s="182">
        <v>24</v>
      </c>
      <c r="E50" s="185">
        <v>29</v>
      </c>
      <c r="F50" s="183">
        <v>32</v>
      </c>
      <c r="G50" s="183">
        <v>32</v>
      </c>
      <c r="H50" s="179"/>
    </row>
    <row r="51" spans="1:8" ht="64.5" thickBot="1">
      <c r="A51" s="180" t="s">
        <v>136</v>
      </c>
      <c r="B51" s="181" t="s">
        <v>293</v>
      </c>
      <c r="C51" s="182" t="s">
        <v>126</v>
      </c>
      <c r="D51" s="182">
        <v>30</v>
      </c>
      <c r="E51" s="183">
        <v>30</v>
      </c>
      <c r="F51" s="183">
        <v>40</v>
      </c>
      <c r="G51" s="183">
        <v>40</v>
      </c>
      <c r="H51" s="179"/>
    </row>
    <row r="52" spans="1:8">
      <c r="A52" s="44"/>
      <c r="B52" s="44"/>
      <c r="C52" s="44"/>
      <c r="D52" s="44"/>
      <c r="E52" s="44"/>
      <c r="F52" s="44"/>
      <c r="G52" s="44"/>
      <c r="H52" s="44"/>
    </row>
  </sheetData>
  <mergeCells count="62">
    <mergeCell ref="A35:D35"/>
    <mergeCell ref="A38:D40"/>
    <mergeCell ref="E38:E40"/>
    <mergeCell ref="F38:F40"/>
    <mergeCell ref="G38:H40"/>
    <mergeCell ref="G35:H35"/>
    <mergeCell ref="G48:G49"/>
    <mergeCell ref="H48:H49"/>
    <mergeCell ref="A41:D41"/>
    <mergeCell ref="A42:D42"/>
    <mergeCell ref="E41:E42"/>
    <mergeCell ref="F41:F42"/>
    <mergeCell ref="G41:H42"/>
    <mergeCell ref="A48:A49"/>
    <mergeCell ref="C48:C49"/>
    <mergeCell ref="D48:D49"/>
    <mergeCell ref="E48:E49"/>
    <mergeCell ref="F48:F49"/>
    <mergeCell ref="A31:D31"/>
    <mergeCell ref="G27:H27"/>
    <mergeCell ref="A25:D26"/>
    <mergeCell ref="E25:H25"/>
    <mergeCell ref="A33:D34"/>
    <mergeCell ref="E33:H33"/>
    <mergeCell ref="G34:H34"/>
    <mergeCell ref="G31:H31"/>
    <mergeCell ref="A32:H32"/>
    <mergeCell ref="G26:H26"/>
    <mergeCell ref="A27:D27"/>
    <mergeCell ref="A28:H28"/>
    <mergeCell ref="A29:D30"/>
    <mergeCell ref="E29:H29"/>
    <mergeCell ref="G30:H30"/>
    <mergeCell ref="A24:H24"/>
    <mergeCell ref="A20:D21"/>
    <mergeCell ref="E20:H20"/>
    <mergeCell ref="G21:H21"/>
    <mergeCell ref="A22:D22"/>
    <mergeCell ref="A23:D23"/>
    <mergeCell ref="E22:E23"/>
    <mergeCell ref="F22:F23"/>
    <mergeCell ref="G22:H23"/>
    <mergeCell ref="A19:H19"/>
    <mergeCell ref="A11:H11"/>
    <mergeCell ref="A12:H12"/>
    <mergeCell ref="A14:H14"/>
    <mergeCell ref="A15:H15"/>
    <mergeCell ref="A16:D17"/>
    <mergeCell ref="E16:H16"/>
    <mergeCell ref="G17:H17"/>
    <mergeCell ref="A18:D18"/>
    <mergeCell ref="G18:H18"/>
    <mergeCell ref="A1:H1"/>
    <mergeCell ref="A3:G3"/>
    <mergeCell ref="A4:H4"/>
    <mergeCell ref="A13:G13"/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paperSize="9" scale="8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4"/>
  <sheetViews>
    <sheetView tabSelected="1" workbookViewId="0">
      <selection sqref="A1:I14"/>
    </sheetView>
  </sheetViews>
  <sheetFormatPr defaultRowHeight="15"/>
  <sheetData>
    <row r="1" spans="1:11">
      <c r="A1" s="102"/>
      <c r="B1" s="102"/>
      <c r="C1" s="102"/>
      <c r="D1" s="102"/>
      <c r="E1" s="102"/>
      <c r="F1" s="102"/>
      <c r="G1" s="102"/>
      <c r="H1" s="102"/>
      <c r="I1" s="102"/>
    </row>
    <row r="2" spans="1:11" ht="15.75" customHeight="1">
      <c r="A2" s="46" t="s">
        <v>148</v>
      </c>
      <c r="B2" s="46"/>
      <c r="C2" s="46"/>
      <c r="D2" s="118"/>
      <c r="E2" s="118"/>
      <c r="F2" s="118"/>
      <c r="G2" s="118"/>
      <c r="H2" s="118"/>
      <c r="I2" s="118"/>
    </row>
    <row r="4" spans="1:11" ht="18.75" customHeight="1">
      <c r="A4" s="329" t="s">
        <v>279</v>
      </c>
      <c r="B4" s="329"/>
      <c r="C4" s="329"/>
      <c r="D4" s="329"/>
      <c r="E4" s="329"/>
      <c r="F4" s="329"/>
      <c r="G4" s="329"/>
      <c r="H4" s="329"/>
      <c r="I4" s="329"/>
    </row>
    <row r="5" spans="1:11" s="37" customFormat="1" ht="15" customHeight="1">
      <c r="A5" s="392" t="s">
        <v>254</v>
      </c>
      <c r="B5" s="392"/>
      <c r="C5" s="392"/>
      <c r="D5" s="392"/>
      <c r="E5" s="392"/>
      <c r="F5" s="392"/>
      <c r="G5" s="392"/>
      <c r="H5" s="392"/>
      <c r="I5" s="392"/>
    </row>
    <row r="6" spans="1:11" s="37" customFormat="1" ht="16.5" customHeight="1">
      <c r="A6" s="392"/>
      <c r="B6" s="392"/>
      <c r="C6" s="392"/>
      <c r="D6" s="392"/>
      <c r="E6" s="392"/>
      <c r="F6" s="392"/>
      <c r="G6" s="392"/>
      <c r="H6" s="392"/>
      <c r="I6" s="392"/>
    </row>
    <row r="7" spans="1:11" s="37" customFormat="1" ht="16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1" s="37" customForma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ht="15.75">
      <c r="A9" s="393" t="s">
        <v>170</v>
      </c>
      <c r="B9" s="393"/>
      <c r="C9" s="393"/>
      <c r="D9" s="393"/>
      <c r="E9" s="24"/>
    </row>
    <row r="10" spans="1:11" ht="15.75">
      <c r="A10" s="393" t="s">
        <v>300</v>
      </c>
      <c r="B10" s="393"/>
      <c r="C10" s="393"/>
      <c r="D10" s="393"/>
      <c r="E10" s="24"/>
    </row>
    <row r="11" spans="1:11">
      <c r="F11" s="391" t="s">
        <v>83</v>
      </c>
      <c r="G11" s="391"/>
      <c r="H11" s="391"/>
      <c r="I11" s="391"/>
    </row>
    <row r="12" spans="1:11" ht="15.75">
      <c r="F12" s="391" t="s">
        <v>84</v>
      </c>
      <c r="G12" s="391"/>
      <c r="H12" s="391"/>
      <c r="I12" s="391"/>
      <c r="J12" s="38"/>
    </row>
    <row r="14" spans="1:11">
      <c r="F14" s="390" t="s">
        <v>149</v>
      </c>
      <c r="G14" s="390"/>
      <c r="H14" s="390"/>
      <c r="I14" s="390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Članak 8.</vt:lpstr>
      <vt:lpstr>Članak 9.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DV Izvor</cp:lastModifiedBy>
  <cp:lastPrinted>2023-12-05T12:11:58Z</cp:lastPrinted>
  <dcterms:created xsi:type="dcterms:W3CDTF">2022-08-12T12:51:27Z</dcterms:created>
  <dcterms:modified xsi:type="dcterms:W3CDTF">2023-12-05T12:11:59Z</dcterms:modified>
</cp:coreProperties>
</file>